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xr:revisionPtr revIDLastSave="0" documentId="13_ncr:1_{3ED97BAA-5611-40B3-A737-C8BBC117D1E8}" xr6:coauthVersionLast="36" xr6:coauthVersionMax="36" xr10:uidLastSave="{00000000-0000-0000-0000-000000000000}"/>
  <bookViews>
    <workbookView xWindow="0" yWindow="0" windowWidth="28800" windowHeight="12225" firstSheet="2" activeTab="4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U108" i="14"/>
  <c r="Q108" i="14"/>
  <c r="P108" i="14"/>
  <c r="M108" i="14"/>
  <c r="H108" i="14"/>
  <c r="W107" i="14"/>
  <c r="U107" i="14"/>
  <c r="Q107" i="14"/>
  <c r="P107" i="14"/>
  <c r="M107" i="14"/>
  <c r="H107" i="14"/>
  <c r="W105" i="14"/>
  <c r="U105" i="14"/>
  <c r="Q105" i="14"/>
  <c r="P105" i="14"/>
  <c r="M105" i="14"/>
  <c r="H105" i="14"/>
  <c r="W104" i="14"/>
  <c r="U104" i="14"/>
  <c r="Q104" i="14"/>
  <c r="P104" i="14"/>
  <c r="M104" i="14"/>
  <c r="H104" i="14"/>
  <c r="W103" i="14"/>
  <c r="U103" i="14"/>
  <c r="Q103" i="14"/>
  <c r="P103" i="14"/>
  <c r="M103" i="14"/>
  <c r="H103" i="14"/>
  <c r="W102" i="14"/>
  <c r="U102" i="14"/>
  <c r="Q102" i="14"/>
  <c r="P102" i="14"/>
  <c r="M102" i="14"/>
  <c r="H102" i="14"/>
  <c r="W101" i="14"/>
  <c r="U101" i="14"/>
  <c r="Q101" i="14"/>
  <c r="P101" i="14"/>
  <c r="M101" i="14"/>
  <c r="H101" i="14"/>
  <c r="W99" i="14"/>
  <c r="U99" i="14"/>
  <c r="Q99" i="14"/>
  <c r="P99" i="14"/>
  <c r="M99" i="14"/>
  <c r="H99" i="14"/>
  <c r="W98" i="14"/>
  <c r="U98" i="14"/>
  <c r="Q98" i="14"/>
  <c r="P98" i="14"/>
  <c r="M98" i="14"/>
  <c r="H98" i="14"/>
  <c r="W97" i="14"/>
  <c r="U97" i="14"/>
  <c r="Q97" i="14"/>
  <c r="P97" i="14"/>
  <c r="M97" i="14"/>
  <c r="H97" i="14"/>
  <c r="W96" i="14"/>
  <c r="U96" i="14"/>
  <c r="Q96" i="14"/>
  <c r="P96" i="14"/>
  <c r="M96" i="14"/>
  <c r="H96" i="14"/>
  <c r="W95" i="14"/>
  <c r="U95" i="14"/>
  <c r="Q95" i="14"/>
  <c r="P95" i="14"/>
  <c r="M95" i="14"/>
  <c r="H95" i="14"/>
  <c r="W94" i="14"/>
  <c r="U94" i="14"/>
  <c r="Q94" i="14"/>
  <c r="P94" i="14"/>
  <c r="M94" i="14"/>
  <c r="H94" i="14"/>
  <c r="W93" i="14"/>
  <c r="U93" i="14"/>
  <c r="Q93" i="14"/>
  <c r="P93" i="14"/>
  <c r="M93" i="14"/>
  <c r="H93" i="14"/>
  <c r="W88" i="14"/>
  <c r="U88" i="14"/>
  <c r="Q88" i="14"/>
  <c r="P88" i="14"/>
  <c r="M88" i="14"/>
  <c r="H88" i="14"/>
  <c r="W87" i="14"/>
  <c r="U87" i="14"/>
  <c r="Q87" i="14"/>
  <c r="P87" i="14"/>
  <c r="M87" i="14"/>
  <c r="H87" i="14"/>
  <c r="W85" i="14"/>
  <c r="U85" i="14"/>
  <c r="Q85" i="14"/>
  <c r="P85" i="14"/>
  <c r="M85" i="14"/>
  <c r="H85" i="14"/>
  <c r="W84" i="14"/>
  <c r="U84" i="14"/>
  <c r="Q84" i="14"/>
  <c r="P84" i="14"/>
  <c r="M84" i="14"/>
  <c r="H84" i="14"/>
  <c r="W83" i="14"/>
  <c r="U83" i="14"/>
  <c r="Q83" i="14"/>
  <c r="P83" i="14"/>
  <c r="M83" i="14"/>
  <c r="H83" i="14"/>
  <c r="W82" i="14"/>
  <c r="U82" i="14"/>
  <c r="Q82" i="14"/>
  <c r="P82" i="14"/>
  <c r="M82" i="14"/>
  <c r="H82" i="14"/>
  <c r="W81" i="14"/>
  <c r="U81" i="14"/>
  <c r="Q81" i="14"/>
  <c r="P81" i="14"/>
  <c r="M81" i="14"/>
  <c r="H81" i="14"/>
  <c r="W79" i="14"/>
  <c r="U79" i="14"/>
  <c r="Q79" i="14"/>
  <c r="P79" i="14"/>
  <c r="M79" i="14"/>
  <c r="H79" i="14"/>
  <c r="W78" i="14"/>
  <c r="U78" i="14"/>
  <c r="Q78" i="14"/>
  <c r="P78" i="14"/>
  <c r="M78" i="14"/>
  <c r="H78" i="14"/>
  <c r="W77" i="14"/>
  <c r="U77" i="14"/>
  <c r="Q77" i="14"/>
  <c r="P77" i="14"/>
  <c r="M77" i="14"/>
  <c r="H77" i="14"/>
  <c r="W76" i="14"/>
  <c r="U76" i="14"/>
  <c r="Q76" i="14"/>
  <c r="P76" i="14"/>
  <c r="M76" i="14"/>
  <c r="H76" i="14"/>
  <c r="W75" i="14"/>
  <c r="U75" i="14"/>
  <c r="Q75" i="14"/>
  <c r="P75" i="14"/>
  <c r="M75" i="14"/>
  <c r="H75" i="14"/>
  <c r="W74" i="14"/>
  <c r="U74" i="14"/>
  <c r="Q74" i="14"/>
  <c r="P74" i="14"/>
  <c r="M74" i="14"/>
  <c r="H74" i="14"/>
  <c r="W73" i="14"/>
  <c r="U73" i="14"/>
  <c r="Q73" i="14"/>
  <c r="P73" i="14"/>
  <c r="M73" i="14"/>
  <c r="H73" i="14"/>
  <c r="W68" i="14"/>
  <c r="U68" i="14"/>
  <c r="Q68" i="14"/>
  <c r="P68" i="14"/>
  <c r="M68" i="14"/>
  <c r="W67" i="14"/>
  <c r="U67" i="14"/>
  <c r="Q67" i="14"/>
  <c r="P67" i="14"/>
  <c r="M67" i="14"/>
  <c r="W66" i="14"/>
  <c r="U66" i="14"/>
  <c r="Q66" i="14"/>
  <c r="P66" i="14"/>
  <c r="M66" i="14"/>
  <c r="W65" i="14"/>
  <c r="U65" i="14"/>
  <c r="Q65" i="14"/>
  <c r="P65" i="14"/>
  <c r="M65" i="14"/>
  <c r="W64" i="14"/>
  <c r="U64" i="14"/>
  <c r="Q64" i="14"/>
  <c r="P64" i="14"/>
  <c r="M64" i="14"/>
  <c r="W62" i="14"/>
  <c r="U62" i="14"/>
  <c r="Q62" i="14"/>
  <c r="P62" i="14"/>
  <c r="M62" i="14"/>
  <c r="W61" i="14"/>
  <c r="U61" i="14"/>
  <c r="Q61" i="14"/>
  <c r="P61" i="14"/>
  <c r="M61" i="14"/>
  <c r="W60" i="14"/>
  <c r="U60" i="14"/>
  <c r="Q60" i="14"/>
  <c r="P60" i="14"/>
  <c r="M60" i="14"/>
  <c r="W57" i="14"/>
  <c r="U57" i="14"/>
  <c r="Q57" i="14"/>
  <c r="P57" i="14"/>
  <c r="M57" i="14"/>
  <c r="W56" i="14"/>
  <c r="U56" i="14"/>
  <c r="Q56" i="14"/>
  <c r="P56" i="14"/>
  <c r="M56" i="14"/>
  <c r="W55" i="14"/>
  <c r="U55" i="14"/>
  <c r="Q55" i="14"/>
  <c r="P55" i="14"/>
  <c r="M55" i="14"/>
  <c r="W54" i="14"/>
  <c r="U54" i="14"/>
  <c r="Q54" i="14"/>
  <c r="P54" i="14"/>
  <c r="M54" i="14"/>
  <c r="W52" i="14"/>
  <c r="U52" i="14"/>
  <c r="Q52" i="14"/>
  <c r="P52" i="14"/>
  <c r="M52" i="14"/>
  <c r="W50" i="14"/>
  <c r="U50" i="14"/>
  <c r="Q50" i="14"/>
  <c r="P50" i="14"/>
  <c r="M50" i="14"/>
  <c r="W48" i="14"/>
  <c r="U48" i="14"/>
  <c r="Q48" i="14"/>
  <c r="P48" i="14"/>
  <c r="M48" i="14"/>
  <c r="W47" i="14"/>
  <c r="U47" i="14"/>
  <c r="Q47" i="14"/>
  <c r="P47" i="14"/>
  <c r="M47" i="14"/>
  <c r="W46" i="14"/>
  <c r="U46" i="14"/>
  <c r="Q46" i="14"/>
  <c r="P46" i="14"/>
  <c r="M46" i="14"/>
  <c r="W45" i="14"/>
  <c r="U45" i="14"/>
  <c r="Q45" i="14"/>
  <c r="P45" i="14"/>
  <c r="M45" i="14"/>
  <c r="W44" i="14"/>
  <c r="U44" i="14"/>
  <c r="Q44" i="14"/>
  <c r="P44" i="14"/>
  <c r="M44" i="14"/>
  <c r="W43" i="14"/>
  <c r="U43" i="14"/>
  <c r="Q43" i="14"/>
  <c r="P43" i="14"/>
  <c r="M43" i="14"/>
  <c r="W41" i="14"/>
  <c r="U41" i="14"/>
  <c r="Q41" i="14"/>
  <c r="P41" i="14"/>
  <c r="M41" i="14"/>
  <c r="W40" i="14"/>
  <c r="U40" i="14"/>
  <c r="Q40" i="14"/>
  <c r="P40" i="14"/>
  <c r="M40" i="14"/>
  <c r="W37" i="14"/>
  <c r="U37" i="14"/>
  <c r="Q37" i="14"/>
  <c r="P37" i="14"/>
  <c r="M37" i="14"/>
  <c r="W36" i="14"/>
  <c r="U36" i="14"/>
  <c r="Q36" i="14"/>
  <c r="P36" i="14"/>
  <c r="M36" i="14"/>
  <c r="W35" i="14"/>
  <c r="U35" i="14"/>
  <c r="Q35" i="14"/>
  <c r="P35" i="14"/>
  <c r="M35" i="14"/>
  <c r="W34" i="14"/>
  <c r="U34" i="14"/>
  <c r="Q34" i="14"/>
  <c r="P34" i="14"/>
  <c r="M34" i="14"/>
  <c r="W32" i="14"/>
  <c r="U32" i="14"/>
  <c r="Q32" i="14"/>
  <c r="P32" i="14"/>
  <c r="M32" i="14"/>
  <c r="W31" i="14"/>
  <c r="U31" i="14"/>
  <c r="Q31" i="14"/>
  <c r="P31" i="14"/>
  <c r="M31" i="14"/>
  <c r="W29" i="14"/>
  <c r="U29" i="14"/>
  <c r="Q29" i="14"/>
  <c r="P29" i="14"/>
  <c r="M29" i="14"/>
  <c r="W28" i="14"/>
  <c r="U28" i="14"/>
  <c r="Q28" i="14"/>
  <c r="P28" i="14"/>
  <c r="M28" i="14"/>
  <c r="W27" i="14"/>
  <c r="U27" i="14"/>
  <c r="Q27" i="14"/>
  <c r="P27" i="14"/>
  <c r="M27" i="14"/>
  <c r="W26" i="14"/>
  <c r="U26" i="14"/>
  <c r="Q26" i="14"/>
  <c r="P26" i="14"/>
  <c r="M26" i="14"/>
  <c r="W25" i="14"/>
  <c r="U25" i="14"/>
  <c r="Q25" i="14"/>
  <c r="P25" i="14"/>
  <c r="M25" i="14"/>
  <c r="W24" i="14"/>
  <c r="U24" i="14"/>
  <c r="Q24" i="14"/>
  <c r="P24" i="14"/>
  <c r="M24" i="14"/>
  <c r="W22" i="14"/>
  <c r="U22" i="14"/>
  <c r="Q22" i="14"/>
  <c r="P22" i="14"/>
  <c r="M22" i="14"/>
  <c r="W21" i="14"/>
  <c r="U21" i="14"/>
  <c r="Q21" i="14"/>
  <c r="P21" i="14"/>
  <c r="M21" i="14"/>
  <c r="W20" i="14"/>
  <c r="U20" i="14"/>
  <c r="Q20" i="14"/>
  <c r="P20" i="14"/>
  <c r="M20" i="14"/>
  <c r="W18" i="14"/>
  <c r="U18" i="14"/>
  <c r="Q18" i="14"/>
  <c r="P18" i="14"/>
  <c r="M18" i="14"/>
  <c r="W17" i="14"/>
  <c r="U17" i="14"/>
  <c r="Q17" i="14"/>
  <c r="P17" i="14"/>
  <c r="M17" i="14"/>
  <c r="W16" i="14"/>
  <c r="U16" i="14"/>
  <c r="Q16" i="14"/>
  <c r="P16" i="14"/>
  <c r="M16" i="14"/>
  <c r="W14" i="14"/>
  <c r="U14" i="14"/>
  <c r="Q14" i="14"/>
  <c r="P14" i="14"/>
  <c r="M14" i="14"/>
  <c r="W13" i="14"/>
  <c r="U13" i="14"/>
  <c r="Q13" i="14"/>
  <c r="P13" i="14"/>
  <c r="M13" i="14"/>
  <c r="W12" i="14"/>
  <c r="U12" i="14"/>
  <c r="Q12" i="14"/>
  <c r="P12" i="14"/>
  <c r="M12" i="14"/>
  <c r="W11" i="14"/>
  <c r="U11" i="14"/>
  <c r="Q11" i="14"/>
  <c r="P11" i="14"/>
  <c r="M11" i="14"/>
  <c r="W10" i="14"/>
  <c r="U10" i="14"/>
  <c r="Q10" i="14"/>
  <c r="P10" i="14"/>
  <c r="M10" i="14"/>
  <c r="W8" i="14"/>
  <c r="U8" i="14"/>
  <c r="Q8" i="14"/>
  <c r="P8" i="14"/>
  <c r="M8" i="14"/>
  <c r="W7" i="14"/>
  <c r="U7" i="14"/>
  <c r="Q7" i="14"/>
  <c r="P7" i="14"/>
  <c r="M7" i="14"/>
  <c r="W6" i="14"/>
  <c r="U6" i="14"/>
  <c r="Q6" i="14"/>
  <c r="P6" i="14"/>
  <c r="M6" i="14"/>
  <c r="U92" i="14" l="1"/>
  <c r="H100" i="14"/>
  <c r="P106" i="14"/>
  <c r="H106" i="14"/>
  <c r="M106" i="14"/>
  <c r="M92" i="14"/>
  <c r="Q92" i="14"/>
  <c r="P100" i="14"/>
  <c r="U100" i="14"/>
  <c r="W100" i="14"/>
  <c r="Q106" i="14"/>
  <c r="W92" i="14"/>
  <c r="U106" i="14"/>
  <c r="W106" i="14"/>
  <c r="P92" i="14"/>
  <c r="H92" i="14"/>
  <c r="M100" i="14"/>
  <c r="Q100" i="14"/>
  <c r="R85" i="13" l="1"/>
  <c r="R45" i="13"/>
  <c r="D5" i="13" l="1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H117" i="13"/>
  <c r="E37" i="13"/>
  <c r="W77" i="13"/>
  <c r="U77" i="13"/>
  <c r="H77" i="13"/>
  <c r="E76" i="13"/>
  <c r="E117" i="13"/>
  <c r="W37" i="13"/>
  <c r="U37" i="13"/>
  <c r="E77" i="13"/>
  <c r="H37" i="13"/>
  <c r="Q3" i="14"/>
  <c r="Q9" i="13" s="1"/>
  <c r="P3" i="14"/>
  <c r="P9" i="13" s="1"/>
  <c r="W119" i="13"/>
  <c r="W79" i="13"/>
  <c r="H119" i="13"/>
  <c r="H79" i="13"/>
  <c r="U119" i="13"/>
  <c r="U79" i="13"/>
  <c r="U118" i="13"/>
  <c r="U116" i="13"/>
  <c r="U115" i="13"/>
  <c r="U91" i="13"/>
  <c r="U78" i="13"/>
  <c r="U76" i="13"/>
  <c r="U75" i="13"/>
  <c r="H51" i="13"/>
  <c r="H38" i="13"/>
  <c r="H118" i="13"/>
  <c r="H116" i="13"/>
  <c r="H115" i="13"/>
  <c r="H91" i="13"/>
  <c r="H78" i="13"/>
  <c r="H76" i="13"/>
  <c r="H75" i="13"/>
  <c r="U51" i="13"/>
  <c r="U38" i="13"/>
  <c r="H36" i="13"/>
  <c r="H35" i="13"/>
  <c r="H11" i="13"/>
  <c r="U36" i="13"/>
  <c r="U35" i="13"/>
  <c r="U11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H120" i="13" l="1"/>
  <c r="H80" i="13"/>
  <c r="H27" i="13"/>
  <c r="H114" i="13"/>
  <c r="H67" i="13"/>
  <c r="H107" i="13"/>
  <c r="H34" i="13"/>
  <c r="H40" i="13"/>
  <c r="W59" i="14"/>
  <c r="H74" i="13"/>
  <c r="H6" i="13" l="1"/>
  <c r="H8" i="13" s="1"/>
  <c r="H41" i="13"/>
  <c r="H86" i="13"/>
  <c r="H88" i="13" s="1"/>
  <c r="H81" i="13"/>
  <c r="H121" i="13"/>
  <c r="H46" i="13"/>
  <c r="H48" i="13" s="1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F67" i="14" l="1"/>
  <c r="F62" i="14"/>
  <c r="F56" i="14"/>
  <c r="F50" i="14"/>
  <c r="F45" i="14"/>
  <c r="F40" i="14"/>
  <c r="F34" i="14"/>
  <c r="F31" i="14"/>
  <c r="F24" i="14"/>
  <c r="F18" i="14"/>
  <c r="F13" i="14"/>
  <c r="F8" i="14"/>
  <c r="F65" i="14"/>
  <c r="F60" i="14"/>
  <c r="F52" i="14"/>
  <c r="F47" i="14"/>
  <c r="F43" i="14"/>
  <c r="F36" i="14"/>
  <c r="F32" i="14"/>
  <c r="F27" i="14"/>
  <c r="F22" i="14"/>
  <c r="F17" i="14"/>
  <c r="F12" i="14"/>
  <c r="F7" i="14"/>
  <c r="F68" i="14"/>
  <c r="F64" i="14"/>
  <c r="F57" i="14"/>
  <c r="F54" i="14"/>
  <c r="F46" i="14"/>
  <c r="F41" i="14"/>
  <c r="F35" i="14"/>
  <c r="F28" i="14"/>
  <c r="F26" i="14"/>
  <c r="F20" i="14"/>
  <c r="F14" i="14"/>
  <c r="F10" i="14"/>
  <c r="F6" i="14"/>
  <c r="F66" i="14"/>
  <c r="F61" i="14"/>
  <c r="F55" i="14"/>
  <c r="F48" i="14"/>
  <c r="F44" i="14"/>
  <c r="F37" i="14"/>
  <c r="F29" i="14"/>
  <c r="F25" i="14"/>
  <c r="F21" i="14"/>
  <c r="F16" i="14"/>
  <c r="F11" i="14"/>
  <c r="F108" i="14"/>
  <c r="F101" i="14"/>
  <c r="F94" i="14"/>
  <c r="F83" i="14"/>
  <c r="F76" i="14"/>
  <c r="F107" i="14"/>
  <c r="F99" i="14"/>
  <c r="F93" i="14"/>
  <c r="F82" i="14"/>
  <c r="F75" i="14"/>
  <c r="F73" i="14"/>
  <c r="F105" i="14"/>
  <c r="F98" i="14"/>
  <c r="F88" i="14"/>
  <c r="F81" i="14"/>
  <c r="F74" i="14"/>
  <c r="F87" i="14"/>
  <c r="F79" i="14"/>
  <c r="F104" i="14"/>
  <c r="F97" i="14"/>
  <c r="F103" i="14"/>
  <c r="F96" i="14"/>
  <c r="F85" i="14"/>
  <c r="F78" i="14"/>
  <c r="F102" i="14"/>
  <c r="F95" i="14"/>
  <c r="F84" i="14"/>
  <c r="F77" i="14"/>
  <c r="K67" i="14"/>
  <c r="K64" i="14"/>
  <c r="K60" i="14"/>
  <c r="K55" i="14"/>
  <c r="K50" i="14"/>
  <c r="K46" i="14"/>
  <c r="K43" i="14"/>
  <c r="K37" i="14"/>
  <c r="K34" i="14"/>
  <c r="K29" i="14"/>
  <c r="K26" i="14"/>
  <c r="K22" i="14"/>
  <c r="K18" i="14"/>
  <c r="K14" i="14"/>
  <c r="K11" i="14"/>
  <c r="K7" i="14"/>
  <c r="K13" i="14"/>
  <c r="K68" i="14"/>
  <c r="K65" i="14"/>
  <c r="K61" i="14"/>
  <c r="K56" i="14"/>
  <c r="K52" i="14"/>
  <c r="K47" i="14"/>
  <c r="K44" i="14"/>
  <c r="K40" i="14"/>
  <c r="K35" i="14"/>
  <c r="K31" i="14"/>
  <c r="K27" i="14"/>
  <c r="K24" i="14"/>
  <c r="K20" i="14"/>
  <c r="K16" i="14"/>
  <c r="K12" i="14"/>
  <c r="K8" i="14"/>
  <c r="K36" i="14"/>
  <c r="K21" i="14"/>
  <c r="K17" i="14"/>
  <c r="K6" i="14"/>
  <c r="K10" i="14"/>
  <c r="K66" i="14"/>
  <c r="K62" i="14"/>
  <c r="K57" i="14"/>
  <c r="K54" i="14"/>
  <c r="K48" i="14"/>
  <c r="K45" i="14"/>
  <c r="K41" i="14"/>
  <c r="K32" i="14"/>
  <c r="K28" i="14"/>
  <c r="K25" i="14"/>
  <c r="K107" i="14"/>
  <c r="K99" i="14"/>
  <c r="K93" i="14"/>
  <c r="K82" i="14"/>
  <c r="K75" i="14"/>
  <c r="K108" i="14"/>
  <c r="K101" i="14"/>
  <c r="K94" i="14"/>
  <c r="K83" i="14"/>
  <c r="K76" i="14"/>
  <c r="K102" i="14"/>
  <c r="K95" i="14"/>
  <c r="K84" i="14"/>
  <c r="K77" i="14"/>
  <c r="K103" i="14"/>
  <c r="K96" i="14"/>
  <c r="K85" i="14"/>
  <c r="K78" i="14"/>
  <c r="K104" i="14"/>
  <c r="K97" i="14"/>
  <c r="K87" i="14"/>
  <c r="K79" i="14"/>
  <c r="K73" i="14"/>
  <c r="K105" i="14"/>
  <c r="K98" i="14"/>
  <c r="K88" i="14"/>
  <c r="K81" i="14"/>
  <c r="K74" i="14"/>
  <c r="N68" i="14"/>
  <c r="N61" i="14"/>
  <c r="N52" i="14"/>
  <c r="N44" i="14"/>
  <c r="N35" i="14"/>
  <c r="N27" i="14"/>
  <c r="N20" i="14"/>
  <c r="N12" i="14"/>
  <c r="N13" i="14"/>
  <c r="N6" i="14"/>
  <c r="N25" i="14"/>
  <c r="N10" i="14"/>
  <c r="N62" i="14"/>
  <c r="N54" i="14"/>
  <c r="N45" i="14"/>
  <c r="N36" i="14"/>
  <c r="N28" i="14"/>
  <c r="N21" i="14"/>
  <c r="N7" i="14"/>
  <c r="N64" i="14"/>
  <c r="N55" i="14"/>
  <c r="N46" i="14"/>
  <c r="N37" i="14"/>
  <c r="N29" i="14"/>
  <c r="N22" i="14"/>
  <c r="N14" i="14"/>
  <c r="N32" i="14"/>
  <c r="N65" i="14"/>
  <c r="N56" i="14"/>
  <c r="N47" i="14"/>
  <c r="N40" i="14"/>
  <c r="N31" i="14"/>
  <c r="N24" i="14"/>
  <c r="N16" i="14"/>
  <c r="N8" i="14"/>
  <c r="N17" i="14"/>
  <c r="N66" i="14"/>
  <c r="N57" i="14"/>
  <c r="N48" i="14"/>
  <c r="N41" i="14"/>
  <c r="N67" i="14"/>
  <c r="N60" i="14"/>
  <c r="N50" i="14"/>
  <c r="N43" i="14"/>
  <c r="N34" i="14"/>
  <c r="N26" i="14"/>
  <c r="N18" i="14"/>
  <c r="N11" i="14"/>
  <c r="N108" i="14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F100" i="14" l="1"/>
  <c r="F106" i="14"/>
  <c r="F92" i="14"/>
  <c r="F63" i="14"/>
  <c r="K92" i="14"/>
  <c r="K100" i="14"/>
  <c r="K106" i="14"/>
  <c r="N106" i="14"/>
  <c r="N92" i="14"/>
  <c r="N100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119" i="13" l="1"/>
  <c r="F38" i="13"/>
  <c r="F115" i="13"/>
  <c r="F76" i="13"/>
  <c r="F36" i="13"/>
  <c r="F37" i="13"/>
  <c r="F79" i="13"/>
  <c r="F77" i="13"/>
  <c r="F118" i="13"/>
  <c r="F91" i="13"/>
  <c r="F75" i="13"/>
  <c r="F35" i="13"/>
  <c r="F117" i="13"/>
  <c r="F51" i="13"/>
  <c r="F116" i="13"/>
  <c r="F78" i="13"/>
  <c r="F11" i="13"/>
  <c r="N118" i="13"/>
  <c r="N75" i="13"/>
  <c r="N36" i="13"/>
  <c r="N11" i="13"/>
  <c r="N51" i="13"/>
  <c r="N115" i="13"/>
  <c r="N78" i="13"/>
  <c r="N117" i="13"/>
  <c r="N77" i="13"/>
  <c r="N37" i="13"/>
  <c r="N119" i="13"/>
  <c r="N38" i="13"/>
  <c r="N76" i="13"/>
  <c r="N35" i="13"/>
  <c r="N79" i="13"/>
  <c r="N116" i="13"/>
  <c r="N91" i="13"/>
  <c r="M51" i="13"/>
  <c r="M117" i="13"/>
  <c r="M77" i="13"/>
  <c r="M79" i="13"/>
  <c r="M118" i="13"/>
  <c r="M91" i="13"/>
  <c r="M75" i="13"/>
  <c r="M36" i="13"/>
  <c r="M38" i="13"/>
  <c r="M116" i="13"/>
  <c r="M78" i="13"/>
  <c r="M35" i="13"/>
  <c r="M37" i="13"/>
  <c r="M119" i="13"/>
  <c r="M115" i="13"/>
  <c r="M76" i="13"/>
  <c r="M11" i="13"/>
  <c r="L38" i="13"/>
  <c r="L115" i="13"/>
  <c r="L76" i="13"/>
  <c r="L36" i="13"/>
  <c r="L110" i="13"/>
  <c r="L97" i="13"/>
  <c r="L65" i="13"/>
  <c r="L53" i="13"/>
  <c r="L24" i="13"/>
  <c r="L12" i="13"/>
  <c r="L106" i="13"/>
  <c r="L62" i="13"/>
  <c r="L19" i="13"/>
  <c r="L104" i="13"/>
  <c r="L64" i="13"/>
  <c r="L21" i="13"/>
  <c r="L102" i="13"/>
  <c r="L58" i="13"/>
  <c r="L15" i="13"/>
  <c r="L100" i="13"/>
  <c r="L60" i="13"/>
  <c r="L17" i="13"/>
  <c r="L113" i="13"/>
  <c r="L94" i="13"/>
  <c r="L92" i="13"/>
  <c r="L26" i="13"/>
  <c r="L69" i="13"/>
  <c r="L25" i="13"/>
  <c r="L79" i="13"/>
  <c r="L108" i="13"/>
  <c r="L95" i="13"/>
  <c r="L63" i="13"/>
  <c r="L39" i="13"/>
  <c r="L22" i="13"/>
  <c r="L51" i="13"/>
  <c r="L116" i="13"/>
  <c r="L78" i="13"/>
  <c r="L11" i="13"/>
  <c r="L105" i="13"/>
  <c r="L93" i="13"/>
  <c r="L61" i="13"/>
  <c r="L33" i="13"/>
  <c r="L20" i="13"/>
  <c r="L98" i="13"/>
  <c r="L54" i="13"/>
  <c r="L96" i="13"/>
  <c r="L56" i="13"/>
  <c r="L13" i="13"/>
  <c r="L103" i="13"/>
  <c r="L72" i="13"/>
  <c r="L59" i="13"/>
  <c r="L31" i="13"/>
  <c r="L18" i="13"/>
  <c r="L32" i="13"/>
  <c r="L52" i="13"/>
  <c r="L117" i="13"/>
  <c r="L77" i="13"/>
  <c r="L118" i="13"/>
  <c r="L91" i="13"/>
  <c r="L75" i="13"/>
  <c r="L35" i="13"/>
  <c r="L101" i="13"/>
  <c r="L70" i="13"/>
  <c r="L57" i="13"/>
  <c r="L29" i="13"/>
  <c r="L16" i="13"/>
  <c r="L111" i="13"/>
  <c r="L71" i="13"/>
  <c r="L28" i="13"/>
  <c r="L73" i="13"/>
  <c r="L30" i="13"/>
  <c r="L37" i="13"/>
  <c r="L119" i="13"/>
  <c r="L112" i="13"/>
  <c r="L99" i="13"/>
  <c r="L68" i="13"/>
  <c r="L55" i="13"/>
  <c r="L14" i="13"/>
  <c r="L109" i="13"/>
  <c r="L66" i="13"/>
  <c r="L23" i="13"/>
  <c r="P51" i="13"/>
  <c r="P78" i="13"/>
  <c r="P35" i="13"/>
  <c r="P108" i="13"/>
  <c r="P95" i="13"/>
  <c r="P63" i="13"/>
  <c r="P39" i="13"/>
  <c r="P22" i="13"/>
  <c r="P94" i="13"/>
  <c r="P32" i="13"/>
  <c r="P13" i="13"/>
  <c r="P109" i="13"/>
  <c r="P69" i="13"/>
  <c r="P25" i="13"/>
  <c r="P91" i="13"/>
  <c r="P36" i="13"/>
  <c r="P105" i="13"/>
  <c r="P93" i="13"/>
  <c r="P61" i="13"/>
  <c r="P33" i="13"/>
  <c r="P20" i="13"/>
  <c r="P71" i="13"/>
  <c r="P28" i="13"/>
  <c r="P104" i="13"/>
  <c r="P64" i="13"/>
  <c r="P21" i="13"/>
  <c r="P75" i="13"/>
  <c r="P58" i="13"/>
  <c r="P52" i="13"/>
  <c r="P117" i="13"/>
  <c r="P119" i="13"/>
  <c r="P115" i="13"/>
  <c r="P103" i="13"/>
  <c r="P72" i="13"/>
  <c r="P59" i="13"/>
  <c r="P31" i="13"/>
  <c r="P111" i="13"/>
  <c r="P66" i="13"/>
  <c r="P23" i="13"/>
  <c r="P100" i="13"/>
  <c r="P60" i="13"/>
  <c r="P18" i="13"/>
  <c r="P118" i="13"/>
  <c r="P92" i="13"/>
  <c r="P14" i="13"/>
  <c r="P37" i="13"/>
  <c r="P116" i="13"/>
  <c r="P101" i="13"/>
  <c r="P70" i="13"/>
  <c r="P57" i="13"/>
  <c r="P29" i="13"/>
  <c r="P106" i="13"/>
  <c r="P62" i="13"/>
  <c r="P19" i="13"/>
  <c r="P96" i="13"/>
  <c r="P56" i="13"/>
  <c r="P16" i="13"/>
  <c r="P77" i="13"/>
  <c r="P79" i="13"/>
  <c r="P38" i="13"/>
  <c r="P76" i="13"/>
  <c r="P11" i="13"/>
  <c r="P110" i="13"/>
  <c r="P97" i="13"/>
  <c r="P65" i="13"/>
  <c r="P53" i="13"/>
  <c r="P24" i="13"/>
  <c r="P98" i="13"/>
  <c r="P54" i="13"/>
  <c r="P15" i="13"/>
  <c r="P113" i="13"/>
  <c r="P73" i="13"/>
  <c r="P30" i="13"/>
  <c r="P12" i="13"/>
  <c r="P112" i="13"/>
  <c r="P99" i="13"/>
  <c r="P68" i="13"/>
  <c r="P55" i="13"/>
  <c r="P26" i="13"/>
  <c r="P102" i="13"/>
  <c r="P17" i="13"/>
  <c r="Q117" i="13"/>
  <c r="Q105" i="13"/>
  <c r="Q93" i="13"/>
  <c r="Q61" i="13"/>
  <c r="Q30" i="13"/>
  <c r="Q17" i="13"/>
  <c r="Q71" i="13"/>
  <c r="Q31" i="13"/>
  <c r="Q96" i="13"/>
  <c r="Q56" i="13"/>
  <c r="Q16" i="13"/>
  <c r="Q51" i="13"/>
  <c r="Q54" i="13"/>
  <c r="Q37" i="13"/>
  <c r="Q116" i="13"/>
  <c r="Q91" i="13"/>
  <c r="Q76" i="13"/>
  <c r="Q38" i="13"/>
  <c r="Q36" i="13"/>
  <c r="Q11" i="13"/>
  <c r="Q103" i="13"/>
  <c r="Q72" i="13"/>
  <c r="Q59" i="13"/>
  <c r="Q28" i="13"/>
  <c r="Q15" i="13"/>
  <c r="Q111" i="13"/>
  <c r="Q66" i="13"/>
  <c r="Q26" i="13"/>
  <c r="Q92" i="13"/>
  <c r="Q52" i="13"/>
  <c r="Q12" i="13"/>
  <c r="Q77" i="13"/>
  <c r="Q119" i="13"/>
  <c r="Q101" i="13"/>
  <c r="Q70" i="13"/>
  <c r="Q57" i="13"/>
  <c r="Q25" i="13"/>
  <c r="Q13" i="13"/>
  <c r="Q106" i="13"/>
  <c r="Q62" i="13"/>
  <c r="Q22" i="13"/>
  <c r="Q113" i="13"/>
  <c r="Q73" i="13"/>
  <c r="Q33" i="13"/>
  <c r="Q115" i="13"/>
  <c r="Q75" i="13"/>
  <c r="Q110" i="13"/>
  <c r="Q53" i="13"/>
  <c r="Q14" i="13"/>
  <c r="Q104" i="13"/>
  <c r="Q64" i="13"/>
  <c r="Q24" i="13"/>
  <c r="Q112" i="13"/>
  <c r="Q99" i="13"/>
  <c r="Q68" i="13"/>
  <c r="Q55" i="13"/>
  <c r="Q23" i="13"/>
  <c r="Q102" i="13"/>
  <c r="Q58" i="13"/>
  <c r="Q18" i="13"/>
  <c r="Q109" i="13"/>
  <c r="Q69" i="13"/>
  <c r="Q29" i="13"/>
  <c r="Q118" i="13"/>
  <c r="Q78" i="13"/>
  <c r="Q35" i="13"/>
  <c r="Q97" i="13"/>
  <c r="Q65" i="13"/>
  <c r="Q98" i="13"/>
  <c r="Q79" i="13"/>
  <c r="Q108" i="13"/>
  <c r="Q95" i="13"/>
  <c r="Q63" i="13"/>
  <c r="Q32" i="13"/>
  <c r="Q19" i="13"/>
  <c r="Q94" i="13"/>
  <c r="Q39" i="13"/>
  <c r="Q100" i="13"/>
  <c r="Q60" i="13"/>
  <c r="Q20" i="13"/>
  <c r="Q21" i="13"/>
  <c r="R108" i="13"/>
  <c r="R95" i="13"/>
  <c r="R71" i="13"/>
  <c r="R58" i="13"/>
  <c r="R32" i="13"/>
  <c r="R19" i="13"/>
  <c r="R113" i="13"/>
  <c r="R76" i="13"/>
  <c r="R51" i="13"/>
  <c r="R14" i="13"/>
  <c r="R102" i="13"/>
  <c r="R61" i="13"/>
  <c r="R24" i="13"/>
  <c r="R77" i="13"/>
  <c r="R105" i="13"/>
  <c r="R93" i="13"/>
  <c r="R69" i="13"/>
  <c r="R56" i="13"/>
  <c r="R30" i="13"/>
  <c r="R17" i="13"/>
  <c r="R109" i="13"/>
  <c r="R72" i="13"/>
  <c r="R35" i="13"/>
  <c r="R98" i="13"/>
  <c r="R57" i="13"/>
  <c r="R20" i="13"/>
  <c r="R112" i="13"/>
  <c r="R75" i="13"/>
  <c r="R62" i="13"/>
  <c r="R39" i="13"/>
  <c r="R23" i="13"/>
  <c r="R11" i="13"/>
  <c r="R96" i="13"/>
  <c r="R22" i="13"/>
  <c r="R33" i="13"/>
  <c r="R117" i="13"/>
  <c r="R119" i="13"/>
  <c r="R103" i="13"/>
  <c r="R91" i="13"/>
  <c r="R66" i="13"/>
  <c r="R54" i="13"/>
  <c r="R28" i="13"/>
  <c r="R15" i="13"/>
  <c r="R104" i="13"/>
  <c r="R68" i="13"/>
  <c r="R31" i="13"/>
  <c r="R94" i="13"/>
  <c r="R53" i="13"/>
  <c r="R16" i="13"/>
  <c r="R111" i="13"/>
  <c r="R116" i="13"/>
  <c r="R101" i="13"/>
  <c r="R78" i="13"/>
  <c r="R64" i="13"/>
  <c r="R52" i="13"/>
  <c r="R25" i="13"/>
  <c r="R13" i="13"/>
  <c r="R100" i="13"/>
  <c r="R63" i="13"/>
  <c r="R26" i="13"/>
  <c r="R115" i="13"/>
  <c r="R79" i="13"/>
  <c r="R38" i="13"/>
  <c r="R12" i="13"/>
  <c r="R110" i="13"/>
  <c r="R97" i="13"/>
  <c r="R73" i="13"/>
  <c r="R60" i="13"/>
  <c r="R36" i="13"/>
  <c r="R21" i="13"/>
  <c r="R118" i="13"/>
  <c r="R92" i="13"/>
  <c r="R55" i="13"/>
  <c r="R18" i="13"/>
  <c r="R106" i="13"/>
  <c r="R65" i="13"/>
  <c r="R29" i="13"/>
  <c r="R99" i="13"/>
  <c r="R37" i="13"/>
  <c r="R59" i="13"/>
  <c r="R70" i="13"/>
  <c r="S117" i="13"/>
  <c r="S110" i="13"/>
  <c r="S103" i="13"/>
  <c r="S97" i="13"/>
  <c r="S91" i="13"/>
  <c r="S73" i="13"/>
  <c r="S66" i="13"/>
  <c r="S60" i="13"/>
  <c r="S54" i="13"/>
  <c r="S37" i="13"/>
  <c r="S30" i="13"/>
  <c r="S23" i="13"/>
  <c r="S17" i="13"/>
  <c r="S11" i="13"/>
  <c r="S93" i="13"/>
  <c r="S39" i="13"/>
  <c r="S13" i="13"/>
  <c r="S116" i="13"/>
  <c r="S109" i="13"/>
  <c r="S102" i="13"/>
  <c r="S96" i="13"/>
  <c r="S79" i="13"/>
  <c r="S72" i="13"/>
  <c r="S65" i="13"/>
  <c r="S59" i="13"/>
  <c r="S53" i="13"/>
  <c r="S36" i="13"/>
  <c r="S29" i="13"/>
  <c r="S22" i="13"/>
  <c r="S16" i="13"/>
  <c r="S119" i="13"/>
  <c r="S76" i="13"/>
  <c r="S32" i="13"/>
  <c r="S115" i="13"/>
  <c r="S108" i="13"/>
  <c r="S101" i="13"/>
  <c r="S95" i="13"/>
  <c r="S78" i="13"/>
  <c r="S71" i="13"/>
  <c r="S64" i="13"/>
  <c r="S58" i="13"/>
  <c r="S52" i="13"/>
  <c r="S35" i="13"/>
  <c r="S28" i="13"/>
  <c r="S21" i="13"/>
  <c r="S15" i="13"/>
  <c r="S112" i="13"/>
  <c r="S69" i="13"/>
  <c r="S25" i="13"/>
  <c r="S113" i="13"/>
  <c r="S106" i="13"/>
  <c r="S100" i="13"/>
  <c r="S94" i="13"/>
  <c r="S77" i="13"/>
  <c r="S70" i="13"/>
  <c r="S63" i="13"/>
  <c r="S57" i="13"/>
  <c r="S51" i="13"/>
  <c r="S33" i="13"/>
  <c r="S26" i="13"/>
  <c r="S20" i="13"/>
  <c r="S14" i="13"/>
  <c r="S105" i="13"/>
  <c r="S62" i="13"/>
  <c r="S19" i="13"/>
  <c r="S118" i="13"/>
  <c r="S111" i="13"/>
  <c r="S104" i="13"/>
  <c r="S98" i="13"/>
  <c r="S92" i="13"/>
  <c r="S75" i="13"/>
  <c r="S68" i="13"/>
  <c r="S61" i="13"/>
  <c r="S55" i="13"/>
  <c r="S38" i="13"/>
  <c r="S31" i="13"/>
  <c r="S24" i="13"/>
  <c r="S18" i="13"/>
  <c r="S12" i="13"/>
  <c r="S99" i="13"/>
  <c r="S56" i="13"/>
  <c r="J117" i="13"/>
  <c r="J77" i="13"/>
  <c r="J79" i="13"/>
  <c r="J37" i="13"/>
  <c r="J51" i="13"/>
  <c r="J38" i="13"/>
  <c r="J118" i="13"/>
  <c r="J116" i="13"/>
  <c r="J115" i="13"/>
  <c r="J91" i="13"/>
  <c r="J78" i="13"/>
  <c r="J76" i="13"/>
  <c r="J75" i="13"/>
  <c r="J36" i="13"/>
  <c r="J35" i="13"/>
  <c r="J11" i="13"/>
  <c r="J119" i="13"/>
  <c r="V119" i="13"/>
  <c r="V115" i="13"/>
  <c r="V11" i="13"/>
  <c r="V36" i="13"/>
  <c r="V76" i="13"/>
  <c r="V77" i="13"/>
  <c r="V51" i="13"/>
  <c r="V91" i="13"/>
  <c r="V117" i="13"/>
  <c r="V38" i="13"/>
  <c r="V78" i="13"/>
  <c r="V37" i="13"/>
  <c r="V79" i="13"/>
  <c r="V118" i="13"/>
  <c r="V116" i="13"/>
  <c r="V35" i="13"/>
  <c r="V75" i="13"/>
  <c r="T118" i="13"/>
  <c r="T91" i="13"/>
  <c r="T75" i="13"/>
  <c r="T79" i="13"/>
  <c r="T51" i="13"/>
  <c r="T36" i="13"/>
  <c r="T116" i="13"/>
  <c r="T78" i="13"/>
  <c r="T119" i="13"/>
  <c r="T38" i="13"/>
  <c r="T35" i="13"/>
  <c r="T37" i="13"/>
  <c r="T117" i="13"/>
  <c r="T115" i="13"/>
  <c r="T76" i="13"/>
  <c r="T77" i="13"/>
  <c r="T11" i="13"/>
  <c r="I37" i="13"/>
  <c r="I115" i="13"/>
  <c r="I76" i="13"/>
  <c r="I11" i="13"/>
  <c r="I117" i="13"/>
  <c r="I77" i="13"/>
  <c r="I38" i="13"/>
  <c r="I79" i="13"/>
  <c r="I116" i="13"/>
  <c r="I78" i="13"/>
  <c r="I35" i="13"/>
  <c r="I51" i="13"/>
  <c r="I119" i="13"/>
  <c r="I118" i="13"/>
  <c r="I91" i="13"/>
  <c r="I75" i="13"/>
  <c r="I36" i="13"/>
  <c r="G79" i="13"/>
  <c r="G76" i="13"/>
  <c r="G11" i="13"/>
  <c r="G78" i="13"/>
  <c r="G35" i="13"/>
  <c r="G37" i="13"/>
  <c r="G91" i="13"/>
  <c r="G36" i="13"/>
  <c r="G38" i="13"/>
  <c r="G115" i="13"/>
  <c r="G117" i="13"/>
  <c r="G119" i="13"/>
  <c r="G116" i="13"/>
  <c r="G77" i="13"/>
  <c r="G118" i="13"/>
  <c r="G75" i="13"/>
  <c r="G51" i="13"/>
  <c r="K37" i="13"/>
  <c r="K77" i="13"/>
  <c r="K119" i="13"/>
  <c r="K118" i="13"/>
  <c r="K116" i="13"/>
  <c r="K115" i="13"/>
  <c r="K91" i="13"/>
  <c r="K78" i="13"/>
  <c r="K76" i="13"/>
  <c r="K75" i="13"/>
  <c r="K36" i="13"/>
  <c r="K35" i="13"/>
  <c r="K11" i="13"/>
  <c r="K117" i="13"/>
  <c r="K79" i="13"/>
  <c r="K51" i="13"/>
  <c r="K38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L74" i="13" l="1"/>
  <c r="L40" i="13"/>
  <c r="L80" i="13"/>
  <c r="L114" i="13"/>
  <c r="L107" i="13"/>
  <c r="L67" i="13"/>
  <c r="L34" i="13"/>
  <c r="L27" i="13"/>
  <c r="L120" i="13"/>
  <c r="P74" i="13"/>
  <c r="Q114" i="13"/>
  <c r="P34" i="13"/>
  <c r="P114" i="13"/>
  <c r="P80" i="13"/>
  <c r="P107" i="13"/>
  <c r="P40" i="13"/>
  <c r="S80" i="13"/>
  <c r="P27" i="13"/>
  <c r="P6" i="13" s="1"/>
  <c r="P8" i="13" s="1"/>
  <c r="P10" i="13" s="1"/>
  <c r="P120" i="13"/>
  <c r="P67" i="13"/>
  <c r="Q40" i="13"/>
  <c r="Q34" i="13"/>
  <c r="Q67" i="13"/>
  <c r="Q80" i="13"/>
  <c r="Q107" i="13"/>
  <c r="Q120" i="13"/>
  <c r="Q27" i="13"/>
  <c r="Q74" i="13"/>
  <c r="R34" i="13"/>
  <c r="R40" i="13"/>
  <c r="R80" i="13"/>
  <c r="R74" i="13"/>
  <c r="R107" i="13"/>
  <c r="R67" i="13"/>
  <c r="R27" i="13"/>
  <c r="R6" i="13" s="1"/>
  <c r="R8" i="13" s="1"/>
  <c r="R120" i="13"/>
  <c r="R114" i="13"/>
  <c r="S74" i="13"/>
  <c r="S114" i="13"/>
  <c r="S107" i="13"/>
  <c r="S67" i="13"/>
  <c r="S120" i="13"/>
  <c r="S34" i="13"/>
  <c r="S27" i="13"/>
  <c r="S40" i="13"/>
  <c r="D119" i="13"/>
  <c r="D117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L46" i="13" l="1"/>
  <c r="L48" i="13" s="1"/>
  <c r="L86" i="13"/>
  <c r="L88" i="13" s="1"/>
  <c r="Q86" i="13"/>
  <c r="Q88" i="13" s="1"/>
  <c r="L41" i="13"/>
  <c r="L6" i="13"/>
  <c r="L8" i="13" s="1"/>
  <c r="P46" i="13"/>
  <c r="P48" i="13" s="1"/>
  <c r="P50" i="13" s="1"/>
  <c r="L121" i="13"/>
  <c r="L81" i="13"/>
  <c r="P86" i="13"/>
  <c r="P88" i="13" s="1"/>
  <c r="P90" i="13" s="1"/>
  <c r="P41" i="13"/>
  <c r="Q46" i="13"/>
  <c r="Q48" i="13" s="1"/>
  <c r="Q6" i="13"/>
  <c r="Q8" i="13" s="1"/>
  <c r="P81" i="13"/>
  <c r="P121" i="13"/>
  <c r="S6" i="13"/>
  <c r="S8" i="13" s="1"/>
  <c r="Q121" i="13"/>
  <c r="R41" i="13"/>
  <c r="Q81" i="13"/>
  <c r="S41" i="13"/>
  <c r="R86" i="13"/>
  <c r="R88" i="13" s="1"/>
  <c r="Q41" i="13"/>
  <c r="S86" i="13"/>
  <c r="S88" i="13" s="1"/>
  <c r="R46" i="13"/>
  <c r="R48" i="13" s="1"/>
  <c r="R81" i="13"/>
  <c r="S121" i="13"/>
  <c r="R121" i="13"/>
  <c r="S46" i="13"/>
  <c r="S48" i="13" s="1"/>
  <c r="S8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K86" i="14"/>
  <c r="U86" i="14"/>
  <c r="M86" i="14"/>
  <c r="F59" i="14" l="1"/>
  <c r="K59" i="14"/>
  <c r="N59" i="14"/>
  <c r="M59" i="14"/>
  <c r="U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J107" i="14" l="1"/>
  <c r="J103" i="14"/>
  <c r="J99" i="14"/>
  <c r="J96" i="14"/>
  <c r="J93" i="14"/>
  <c r="J85" i="14"/>
  <c r="J82" i="14"/>
  <c r="J78" i="14"/>
  <c r="J75" i="14"/>
  <c r="J105" i="14"/>
  <c r="J102" i="14"/>
  <c r="J98" i="14"/>
  <c r="J95" i="14"/>
  <c r="J88" i="14"/>
  <c r="J84" i="14"/>
  <c r="J81" i="14"/>
  <c r="J77" i="14"/>
  <c r="J74" i="14"/>
  <c r="J108" i="14"/>
  <c r="J104" i="14"/>
  <c r="J101" i="14"/>
  <c r="J97" i="14"/>
  <c r="J94" i="14"/>
  <c r="J87" i="14"/>
  <c r="J83" i="14"/>
  <c r="J79" i="14"/>
  <c r="J76" i="14"/>
  <c r="J73" i="14"/>
  <c r="J62" i="14"/>
  <c r="J54" i="14"/>
  <c r="J45" i="14"/>
  <c r="J36" i="14"/>
  <c r="J28" i="14"/>
  <c r="J21" i="14"/>
  <c r="J13" i="14"/>
  <c r="J68" i="14"/>
  <c r="J61" i="14"/>
  <c r="J52" i="14"/>
  <c r="J44" i="14"/>
  <c r="J35" i="14"/>
  <c r="J27" i="14"/>
  <c r="J20" i="14"/>
  <c r="J12" i="14"/>
  <c r="J67" i="14"/>
  <c r="J60" i="14"/>
  <c r="J50" i="14"/>
  <c r="J43" i="14"/>
  <c r="J34" i="14"/>
  <c r="J26" i="14"/>
  <c r="J18" i="14"/>
  <c r="J11" i="14"/>
  <c r="J66" i="14"/>
  <c r="J57" i="14"/>
  <c r="J48" i="14"/>
  <c r="J41" i="14"/>
  <c r="J32" i="14"/>
  <c r="J25" i="14"/>
  <c r="J17" i="14"/>
  <c r="J10" i="14"/>
  <c r="J8" i="14"/>
  <c r="J65" i="14"/>
  <c r="J56" i="14"/>
  <c r="J47" i="14"/>
  <c r="J40" i="14"/>
  <c r="J31" i="14"/>
  <c r="J24" i="14"/>
  <c r="J16" i="14"/>
  <c r="J6" i="14"/>
  <c r="J64" i="14"/>
  <c r="J55" i="14"/>
  <c r="J46" i="14"/>
  <c r="J37" i="14"/>
  <c r="J29" i="14"/>
  <c r="J22" i="14"/>
  <c r="J14" i="14"/>
  <c r="J7" i="14"/>
  <c r="R108" i="14"/>
  <c r="R105" i="14"/>
  <c r="R103" i="14"/>
  <c r="R101" i="14"/>
  <c r="R98" i="14"/>
  <c r="R96" i="14"/>
  <c r="R94" i="14"/>
  <c r="R88" i="14"/>
  <c r="R85" i="14"/>
  <c r="R83" i="14"/>
  <c r="R81" i="14"/>
  <c r="R78" i="14"/>
  <c r="R76" i="14"/>
  <c r="R74" i="14"/>
  <c r="R107" i="14"/>
  <c r="R104" i="14"/>
  <c r="R102" i="14"/>
  <c r="R99" i="14"/>
  <c r="R97" i="14"/>
  <c r="R95" i="14"/>
  <c r="R93" i="14"/>
  <c r="R87" i="14"/>
  <c r="R84" i="14"/>
  <c r="R82" i="14"/>
  <c r="R79" i="14"/>
  <c r="R77" i="14"/>
  <c r="R75" i="14"/>
  <c r="R73" i="14"/>
  <c r="R66" i="14"/>
  <c r="R62" i="14"/>
  <c r="R57" i="14"/>
  <c r="R54" i="14"/>
  <c r="R48" i="14"/>
  <c r="R45" i="14"/>
  <c r="R41" i="14"/>
  <c r="R36" i="14"/>
  <c r="R32" i="14"/>
  <c r="R28" i="14"/>
  <c r="R25" i="14"/>
  <c r="R21" i="14"/>
  <c r="R17" i="14"/>
  <c r="R13" i="14"/>
  <c r="R10" i="14"/>
  <c r="R6" i="14"/>
  <c r="R68" i="14"/>
  <c r="R65" i="14"/>
  <c r="R61" i="14"/>
  <c r="R56" i="14"/>
  <c r="R52" i="14"/>
  <c r="R51" i="14" s="1"/>
  <c r="R47" i="14"/>
  <c r="R44" i="14"/>
  <c r="R40" i="14"/>
  <c r="R35" i="14"/>
  <c r="R31" i="14"/>
  <c r="R27" i="14"/>
  <c r="R24" i="14"/>
  <c r="R20" i="14"/>
  <c r="R16" i="14"/>
  <c r="R12" i="14"/>
  <c r="R8" i="14"/>
  <c r="R67" i="14"/>
  <c r="R64" i="14"/>
  <c r="R60" i="14"/>
  <c r="R55" i="14"/>
  <c r="R50" i="14"/>
  <c r="R49" i="14" s="1"/>
  <c r="R46" i="14"/>
  <c r="R43" i="14"/>
  <c r="R37" i="14"/>
  <c r="R34" i="14"/>
  <c r="R29" i="14"/>
  <c r="R26" i="14"/>
  <c r="R22" i="14"/>
  <c r="R18" i="14"/>
  <c r="R14" i="14"/>
  <c r="R11" i="14"/>
  <c r="R7" i="14"/>
  <c r="V108" i="14"/>
  <c r="V104" i="14"/>
  <c r="V101" i="14"/>
  <c r="V97" i="14"/>
  <c r="V94" i="14"/>
  <c r="V87" i="14"/>
  <c r="V83" i="14"/>
  <c r="V79" i="14"/>
  <c r="V76" i="14"/>
  <c r="V73" i="14"/>
  <c r="V105" i="14"/>
  <c r="V102" i="14"/>
  <c r="V98" i="14"/>
  <c r="V95" i="14"/>
  <c r="V88" i="14"/>
  <c r="V84" i="14"/>
  <c r="V81" i="14"/>
  <c r="V77" i="14"/>
  <c r="V74" i="14"/>
  <c r="V107" i="14"/>
  <c r="V103" i="14"/>
  <c r="V99" i="14"/>
  <c r="V96" i="14"/>
  <c r="V93" i="14"/>
  <c r="V85" i="14"/>
  <c r="V82" i="14"/>
  <c r="V78" i="14"/>
  <c r="V75" i="14"/>
  <c r="V67" i="14"/>
  <c r="V65" i="14"/>
  <c r="V62" i="14"/>
  <c r="V60" i="14"/>
  <c r="V56" i="14"/>
  <c r="V54" i="14"/>
  <c r="V50" i="14"/>
  <c r="V47" i="14"/>
  <c r="V45" i="14"/>
  <c r="V43" i="14"/>
  <c r="V40" i="14"/>
  <c r="V36" i="14"/>
  <c r="V34" i="14"/>
  <c r="V31" i="14"/>
  <c r="V28" i="14"/>
  <c r="V26" i="14"/>
  <c r="V24" i="14"/>
  <c r="V21" i="14"/>
  <c r="V18" i="14"/>
  <c r="V16" i="14"/>
  <c r="V13" i="14"/>
  <c r="V11" i="14"/>
  <c r="V8" i="14"/>
  <c r="V6" i="14"/>
  <c r="V68" i="14"/>
  <c r="V66" i="14"/>
  <c r="V64" i="14"/>
  <c r="V61" i="14"/>
  <c r="V57" i="14"/>
  <c r="V55" i="14"/>
  <c r="V52" i="14"/>
  <c r="V48" i="14"/>
  <c r="V46" i="14"/>
  <c r="V44" i="14"/>
  <c r="V41" i="14"/>
  <c r="V37" i="14"/>
  <c r="V35" i="14"/>
  <c r="V32" i="14"/>
  <c r="V29" i="14"/>
  <c r="V27" i="14"/>
  <c r="V25" i="14"/>
  <c r="V22" i="14"/>
  <c r="V20" i="14"/>
  <c r="V17" i="14"/>
  <c r="V14" i="14"/>
  <c r="V12" i="14"/>
  <c r="V10" i="14"/>
  <c r="V7" i="14"/>
  <c r="O108" i="14"/>
  <c r="O101" i="14"/>
  <c r="O94" i="14"/>
  <c r="O83" i="14"/>
  <c r="O76" i="14"/>
  <c r="O107" i="14"/>
  <c r="O99" i="14"/>
  <c r="O93" i="14"/>
  <c r="O82" i="14"/>
  <c r="O75" i="14"/>
  <c r="O105" i="14"/>
  <c r="O98" i="14"/>
  <c r="O88" i="14"/>
  <c r="O81" i="14"/>
  <c r="O74" i="14"/>
  <c r="O104" i="14"/>
  <c r="O97" i="14"/>
  <c r="O87" i="14"/>
  <c r="O79" i="14"/>
  <c r="O73" i="14"/>
  <c r="O103" i="14"/>
  <c r="O96" i="14"/>
  <c r="O85" i="14"/>
  <c r="O78" i="14"/>
  <c r="O102" i="14"/>
  <c r="O95" i="14"/>
  <c r="O84" i="14"/>
  <c r="O77" i="14"/>
  <c r="O22" i="14"/>
  <c r="O21" i="14"/>
  <c r="O20" i="14"/>
  <c r="O27" i="14"/>
  <c r="O26" i="14"/>
  <c r="O25" i="14"/>
  <c r="O24" i="14"/>
  <c r="O32" i="14"/>
  <c r="O31" i="14"/>
  <c r="O29" i="14"/>
  <c r="O28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50" i="14"/>
  <c r="O48" i="14"/>
  <c r="O47" i="14"/>
  <c r="O46" i="14"/>
  <c r="O45" i="14"/>
  <c r="O44" i="14"/>
  <c r="O43" i="14"/>
  <c r="O41" i="14"/>
  <c r="O40" i="14"/>
  <c r="O37" i="14"/>
  <c r="O36" i="14"/>
  <c r="O35" i="14"/>
  <c r="O34" i="14"/>
  <c r="O18" i="14"/>
  <c r="O17" i="14"/>
  <c r="O16" i="14"/>
  <c r="O14" i="14"/>
  <c r="O13" i="14"/>
  <c r="O12" i="14"/>
  <c r="O11" i="14"/>
  <c r="O10" i="14"/>
  <c r="O8" i="14"/>
  <c r="O7" i="14"/>
  <c r="O6" i="14"/>
  <c r="T105" i="14"/>
  <c r="T102" i="14"/>
  <c r="T98" i="14"/>
  <c r="T95" i="14"/>
  <c r="T88" i="14"/>
  <c r="T84" i="14"/>
  <c r="T81" i="14"/>
  <c r="T77" i="14"/>
  <c r="T74" i="14"/>
  <c r="T76" i="14"/>
  <c r="T108" i="14"/>
  <c r="T104" i="14"/>
  <c r="T101" i="14"/>
  <c r="T97" i="14"/>
  <c r="T94" i="14"/>
  <c r="T87" i="14"/>
  <c r="T83" i="14"/>
  <c r="T79" i="14"/>
  <c r="T73" i="14"/>
  <c r="T107" i="14"/>
  <c r="T103" i="14"/>
  <c r="T99" i="14"/>
  <c r="T96" i="14"/>
  <c r="T93" i="14"/>
  <c r="T85" i="14"/>
  <c r="T82" i="14"/>
  <c r="T78" i="14"/>
  <c r="T75" i="14"/>
  <c r="T67" i="14"/>
  <c r="T60" i="14"/>
  <c r="T50" i="14"/>
  <c r="T43" i="14"/>
  <c r="T34" i="14"/>
  <c r="T26" i="14"/>
  <c r="T18" i="14"/>
  <c r="T11" i="14"/>
  <c r="T25" i="14"/>
  <c r="T17" i="14"/>
  <c r="T10" i="14"/>
  <c r="T29" i="14"/>
  <c r="T62" i="14"/>
  <c r="T6" i="14"/>
  <c r="T66" i="14"/>
  <c r="T57" i="14"/>
  <c r="T48" i="14"/>
  <c r="T41" i="14"/>
  <c r="T65" i="14"/>
  <c r="T56" i="14"/>
  <c r="T47" i="14"/>
  <c r="T40" i="14"/>
  <c r="T31" i="14"/>
  <c r="T24" i="14"/>
  <c r="T16" i="14"/>
  <c r="T8" i="14"/>
  <c r="T37" i="14"/>
  <c r="T13" i="14"/>
  <c r="T55" i="14"/>
  <c r="T46" i="14"/>
  <c r="T14" i="14"/>
  <c r="T36" i="14"/>
  <c r="T45" i="14"/>
  <c r="T28" i="14"/>
  <c r="T21" i="14"/>
  <c r="T68" i="14"/>
  <c r="T61" i="14"/>
  <c r="T52" i="14"/>
  <c r="T44" i="14"/>
  <c r="T35" i="14"/>
  <c r="T27" i="14"/>
  <c r="T20" i="14"/>
  <c r="T12" i="14"/>
  <c r="T32" i="14"/>
  <c r="T64" i="14"/>
  <c r="T22" i="14"/>
  <c r="T7" i="14"/>
  <c r="T54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68" i="14"/>
  <c r="I65" i="14"/>
  <c r="I61" i="14"/>
  <c r="I56" i="14"/>
  <c r="I52" i="14"/>
  <c r="I47" i="14"/>
  <c r="I44" i="14"/>
  <c r="I40" i="14"/>
  <c r="I35" i="14"/>
  <c r="I31" i="14"/>
  <c r="I27" i="14"/>
  <c r="I24" i="14"/>
  <c r="I20" i="14"/>
  <c r="I16" i="14"/>
  <c r="I12" i="14"/>
  <c r="I8" i="14"/>
  <c r="I10" i="14"/>
  <c r="I6" i="14"/>
  <c r="I13" i="14"/>
  <c r="I67" i="14"/>
  <c r="I64" i="14"/>
  <c r="I60" i="14"/>
  <c r="I55" i="14"/>
  <c r="I50" i="14"/>
  <c r="I46" i="14"/>
  <c r="I43" i="14"/>
  <c r="I37" i="14"/>
  <c r="I34" i="14"/>
  <c r="I29" i="14"/>
  <c r="I26" i="14"/>
  <c r="I22" i="14"/>
  <c r="I18" i="14"/>
  <c r="I14" i="14"/>
  <c r="I11" i="14"/>
  <c r="I7" i="14"/>
  <c r="I17" i="14"/>
  <c r="I66" i="14"/>
  <c r="I62" i="14"/>
  <c r="I57" i="14"/>
  <c r="I54" i="14"/>
  <c r="I48" i="14"/>
  <c r="I45" i="14"/>
  <c r="I41" i="14"/>
  <c r="I36" i="14"/>
  <c r="I32" i="14"/>
  <c r="I28" i="14"/>
  <c r="I25" i="14"/>
  <c r="I21" i="14"/>
  <c r="G105" i="14"/>
  <c r="G98" i="14"/>
  <c r="G88" i="14"/>
  <c r="G81" i="14"/>
  <c r="G74" i="14"/>
  <c r="G107" i="14"/>
  <c r="G99" i="14"/>
  <c r="G93" i="14"/>
  <c r="G82" i="14"/>
  <c r="G75" i="14"/>
  <c r="G108" i="14"/>
  <c r="G101" i="14"/>
  <c r="G94" i="14"/>
  <c r="G83" i="14"/>
  <c r="G76" i="14"/>
  <c r="G102" i="14"/>
  <c r="G95" i="14"/>
  <c r="G84" i="14"/>
  <c r="G77" i="14"/>
  <c r="G103" i="14"/>
  <c r="G96" i="14"/>
  <c r="G85" i="14"/>
  <c r="G78" i="14"/>
  <c r="G104" i="14"/>
  <c r="G97" i="14"/>
  <c r="G87" i="14"/>
  <c r="G79" i="14"/>
  <c r="G73" i="14"/>
  <c r="E103" i="14"/>
  <c r="E96" i="14"/>
  <c r="E85" i="14"/>
  <c r="E78" i="14"/>
  <c r="E104" i="14"/>
  <c r="E97" i="14"/>
  <c r="E87" i="14"/>
  <c r="E79" i="14"/>
  <c r="E73" i="14"/>
  <c r="E105" i="14"/>
  <c r="E98" i="14"/>
  <c r="E88" i="14"/>
  <c r="E81" i="14"/>
  <c r="E74" i="14"/>
  <c r="E107" i="14"/>
  <c r="E99" i="14"/>
  <c r="E93" i="14"/>
  <c r="E82" i="14"/>
  <c r="E75" i="14"/>
  <c r="E108" i="14"/>
  <c r="E101" i="14"/>
  <c r="E94" i="14"/>
  <c r="E83" i="14"/>
  <c r="E76" i="14"/>
  <c r="E102" i="14"/>
  <c r="E95" i="14"/>
  <c r="E84" i="14"/>
  <c r="E77" i="14"/>
  <c r="G67" i="14"/>
  <c r="G64" i="14"/>
  <c r="G60" i="14"/>
  <c r="G55" i="14"/>
  <c r="G50" i="14"/>
  <c r="G49" i="14" s="1"/>
  <c r="G46" i="14"/>
  <c r="G43" i="14"/>
  <c r="G37" i="14"/>
  <c r="G34" i="14"/>
  <c r="G29" i="14"/>
  <c r="G26" i="14"/>
  <c r="G22" i="14"/>
  <c r="G18" i="14"/>
  <c r="G14" i="14"/>
  <c r="G11" i="14"/>
  <c r="G7" i="14"/>
  <c r="G68" i="14"/>
  <c r="G65" i="14"/>
  <c r="G61" i="14"/>
  <c r="G56" i="14"/>
  <c r="G52" i="14"/>
  <c r="G47" i="14"/>
  <c r="G44" i="14"/>
  <c r="G40" i="14"/>
  <c r="G35" i="14"/>
  <c r="G31" i="14"/>
  <c r="G27" i="14"/>
  <c r="G24" i="14"/>
  <c r="G20" i="14"/>
  <c r="G16" i="14"/>
  <c r="G12" i="14"/>
  <c r="G8" i="14"/>
  <c r="G66" i="14"/>
  <c r="G62" i="14"/>
  <c r="G57" i="14"/>
  <c r="G54" i="14"/>
  <c r="G48" i="14"/>
  <c r="G45" i="14"/>
  <c r="G41" i="14"/>
  <c r="G36" i="14"/>
  <c r="G32" i="14"/>
  <c r="G28" i="14"/>
  <c r="G25" i="14"/>
  <c r="G21" i="14"/>
  <c r="G17" i="14"/>
  <c r="G13" i="14"/>
  <c r="G10" i="14"/>
  <c r="G6" i="14"/>
  <c r="E66" i="14"/>
  <c r="E41" i="14"/>
  <c r="E17" i="14"/>
  <c r="E64" i="14"/>
  <c r="E37" i="14"/>
  <c r="E14" i="14"/>
  <c r="E56" i="14"/>
  <c r="E31" i="14"/>
  <c r="E62" i="14"/>
  <c r="E36" i="14"/>
  <c r="E13" i="14"/>
  <c r="E60" i="14"/>
  <c r="E34" i="14"/>
  <c r="E11" i="14"/>
  <c r="E52" i="14"/>
  <c r="E27" i="14"/>
  <c r="E57" i="14"/>
  <c r="E32" i="14"/>
  <c r="E10" i="14"/>
  <c r="E55" i="14"/>
  <c r="E29" i="14"/>
  <c r="E7" i="14"/>
  <c r="E47" i="14"/>
  <c r="E24" i="14"/>
  <c r="E54" i="14"/>
  <c r="E28" i="14"/>
  <c r="E6" i="14"/>
  <c r="E50" i="14"/>
  <c r="E49" i="14" s="1"/>
  <c r="E26" i="14"/>
  <c r="E68" i="14"/>
  <c r="E44" i="14"/>
  <c r="E20" i="14"/>
  <c r="E48" i="14"/>
  <c r="E25" i="14"/>
  <c r="E8" i="14"/>
  <c r="E46" i="14"/>
  <c r="E22" i="14"/>
  <c r="E65" i="14"/>
  <c r="E40" i="14"/>
  <c r="E16" i="14"/>
  <c r="E45" i="14"/>
  <c r="E21" i="14"/>
  <c r="E67" i="14"/>
  <c r="E43" i="14"/>
  <c r="E18" i="14"/>
  <c r="E61" i="14"/>
  <c r="E35" i="14"/>
  <c r="E12" i="14"/>
  <c r="S106" i="14"/>
  <c r="S51" i="14"/>
  <c r="S49" i="14"/>
  <c r="S39" i="14"/>
  <c r="L86" i="14"/>
  <c r="L72" i="14"/>
  <c r="L51" i="14"/>
  <c r="N86" i="14"/>
  <c r="J63" i="14" l="1"/>
  <c r="R30" i="14"/>
  <c r="J59" i="14"/>
  <c r="R106" i="14"/>
  <c r="R86" i="14"/>
  <c r="J92" i="14"/>
  <c r="J100" i="14"/>
  <c r="J106" i="14"/>
  <c r="R39" i="14"/>
  <c r="R33" i="14"/>
  <c r="R59" i="14"/>
  <c r="R42" i="14"/>
  <c r="V106" i="14"/>
  <c r="R72" i="14"/>
  <c r="R92" i="14"/>
  <c r="R80" i="14"/>
  <c r="R15" i="14"/>
  <c r="R100" i="14"/>
  <c r="R19" i="14"/>
  <c r="R63" i="14"/>
  <c r="R23" i="14"/>
  <c r="R5" i="14"/>
  <c r="R53" i="14"/>
  <c r="R9" i="14"/>
  <c r="D31" i="14"/>
  <c r="V92" i="14"/>
  <c r="V86" i="14"/>
  <c r="V100" i="14"/>
  <c r="V59" i="14"/>
  <c r="D61" i="14"/>
  <c r="T86" i="14"/>
  <c r="T106" i="14"/>
  <c r="I106" i="14"/>
  <c r="D95" i="14"/>
  <c r="I86" i="14"/>
  <c r="O86" i="14"/>
  <c r="O106" i="14"/>
  <c r="D56" i="14"/>
  <c r="D48" i="14"/>
  <c r="D75" i="14"/>
  <c r="O59" i="14"/>
  <c r="G86" i="14"/>
  <c r="D37" i="14"/>
  <c r="O92" i="14"/>
  <c r="O100" i="14"/>
  <c r="T59" i="14"/>
  <c r="T92" i="14"/>
  <c r="D83" i="14"/>
  <c r="D21" i="14"/>
  <c r="D35" i="14"/>
  <c r="D45" i="14"/>
  <c r="D26" i="14"/>
  <c r="D57" i="14"/>
  <c r="T100" i="14"/>
  <c r="E39" i="14"/>
  <c r="D36" i="14"/>
  <c r="D16" i="14"/>
  <c r="D6" i="14"/>
  <c r="D17" i="14"/>
  <c r="D65" i="14"/>
  <c r="D28" i="14"/>
  <c r="D67" i="14"/>
  <c r="D85" i="14"/>
  <c r="D68" i="14"/>
  <c r="D46" i="14"/>
  <c r="D32" i="14"/>
  <c r="I100" i="14"/>
  <c r="D102" i="14"/>
  <c r="I92" i="14"/>
  <c r="D20" i="14"/>
  <c r="I59" i="14"/>
  <c r="D22" i="14"/>
  <c r="D44" i="14"/>
  <c r="D47" i="14"/>
  <c r="D55" i="14"/>
  <c r="D29" i="14"/>
  <c r="D62" i="14"/>
  <c r="D103" i="14"/>
  <c r="D60" i="14"/>
  <c r="D41" i="14"/>
  <c r="D27" i="14"/>
  <c r="D108" i="14"/>
  <c r="E42" i="14"/>
  <c r="D54" i="14"/>
  <c r="E33" i="14"/>
  <c r="D66" i="14"/>
  <c r="D25" i="14"/>
  <c r="G9" i="14"/>
  <c r="D18" i="14"/>
  <c r="E63" i="14"/>
  <c r="G100" i="14"/>
  <c r="G106" i="14"/>
  <c r="G59" i="14"/>
  <c r="E30" i="14"/>
  <c r="E92" i="14"/>
  <c r="D43" i="14"/>
  <c r="G92" i="14"/>
  <c r="E100" i="14"/>
  <c r="E106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R71" i="14" l="1"/>
  <c r="R49" i="13" s="1"/>
  <c r="R50" i="13" s="1"/>
  <c r="R38" i="14"/>
  <c r="R58" i="14"/>
  <c r="R91" i="14"/>
  <c r="R89" i="13" s="1"/>
  <c r="R90" i="13" s="1"/>
  <c r="R4" i="14"/>
  <c r="S4" i="14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R3" i="14" l="1"/>
  <c r="R9" i="13" s="1"/>
  <c r="R10" i="13" s="1"/>
  <c r="S3" i="14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<sst xmlns="http://schemas.openxmlformats.org/spreadsheetml/2006/main" count="7697" uniqueCount="3503">
  <si>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</si>
  <si>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</si>
  <si>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</si>
  <si>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</si>
  <si>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</si>
  <si>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</si>
  <si>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</si>
  <si>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</si>
  <si>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</si>
  <si>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</si>
  <si>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</si>
  <si>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</si>
  <si>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</si>
  <si>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</si>
  <si>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</si>
  <si>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</si>
  <si>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</si>
  <si>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</si>
  <si>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</si>
  <si>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</si>
  <si>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</si>
  <si>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</si>
  <si>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</si>
  <si>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</si>
  <si>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</si>
  <si>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</si>
  <si>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</si>
  <si>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</si>
  <si>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</si>
  <si>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</si>
  <si>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</si>
  <si>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</si>
  <si>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</si>
  <si>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</si>
  <si>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</si>
  <si>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</si>
  <si>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</si>
  <si>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</si>
  <si>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</si>
  <si>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</si>
  <si>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</si>
  <si>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</si>
  <si>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</si>
  <si>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</si>
  <si>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</si>
  <si>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</si>
  <si>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</si>
  <si>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</si>
  <si>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</si>
  <si>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</si>
  <si>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</si>
  <si>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</si>
  <si>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</si>
  <si>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</si>
  <si>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</si>
  <si>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</si>
  <si>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</si>
  <si>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</si>
  <si>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</si>
  <si>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</si>
  <si>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</si>
  <si>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</si>
  <si>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</si>
  <si>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</si>
  <si>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</si>
  <si>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</si>
  <si>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</si>
  <si>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</si>
  <si>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</si>
  <si>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</si>
  <si>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</si>
  <si>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</si>
  <si>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</si>
  <si>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</si>
  <si>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</si>
  <si>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</si>
  <si>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</si>
  <si>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</si>
  <si>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</si>
  <si>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</si>
  <si>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</si>
  <si>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</si>
  <si>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</si>
  <si>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</si>
  <si>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</si>
  <si>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</si>
  <si>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</si>
  <si>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</si>
  <si>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</si>
  <si>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</si>
  <si>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</si>
  <si>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</si>
  <si>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</si>
  <si>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</si>
  <si>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</si>
  <si>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</si>
  <si>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</si>
  <si>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</si>
  <si>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</si>
  <si>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</si>
  <si>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</si>
  <si>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</si>
  <si>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</si>
  <si>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</si>
  <si>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</si>
  <si>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</si>
  <si>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</si>
  <si>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</si>
  <si>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</si>
  <si>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</si>
  <si>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</si>
  <si>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</si>
  <si>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</si>
  <si>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</si>
  <si>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</si>
  <si>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</si>
  <si>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</si>
  <si>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</si>
  <si>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</si>
  <si>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</si>
  <si>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</si>
  <si>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</si>
  <si>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</si>
  <si>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</si>
  <si>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</si>
  <si>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</si>
  <si>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</si>
  <si>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</si>
  <si>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</si>
  <si>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</si>
  <si>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</si>
  <si>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</si>
  <si>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</si>
  <si>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</si>
  <si>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</si>
  <si>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</si>
  <si>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</si>
  <si>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</si>
  <si>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</si>
  <si>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</si>
  <si>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</si>
  <si>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</si>
  <si>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</si>
  <si>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</si>
  <si>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</si>
  <si>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</si>
  <si>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</si>
  <si>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</si>
  <si>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</si>
  <si>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</si>
  <si>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</si>
  <si>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</si>
  <si>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</si>
  <si>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</si>
  <si>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</si>
  <si>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</si>
  <si>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</si>
  <si>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</si>
  <si>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</si>
  <si>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</si>
  <si>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</si>
  <si>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</si>
  <si>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</si>
  <si>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</si>
  <si>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</si>
  <si>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</si>
  <si>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</si>
  <si>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</si>
  <si>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</si>
  <si>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</si>
  <si>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</si>
  <si>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</si>
  <si>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</si>
  <si>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</si>
  <si>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</si>
  <si>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</si>
  <si>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</si>
  <si>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</si>
  <si>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</si>
  <si>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</si>
  <si>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</si>
  <si>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</si>
  <si>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</si>
  <si>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</si>
  <si>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</si>
  <si>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</si>
  <si>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</si>
  <si>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</si>
  <si>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</si>
  <si>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</si>
  <si>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</si>
  <si>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</si>
  <si>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</si>
  <si>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</si>
  <si>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</si>
  <si>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</si>
  <si>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</si>
  <si>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</si>
  <si>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</si>
  <si>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</si>
  <si>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</si>
  <si>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</si>
  <si>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</si>
  <si>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</si>
  <si>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</si>
  <si>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</si>
  <si>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</si>
  <si>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</si>
  <si>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</si>
  <si>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</si>
  <si>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</si>
  <si>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</si>
  <si>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</si>
  <si>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</si>
  <si>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</si>
  <si>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</si>
  <si>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</si>
  <si>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</si>
  <si>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</si>
  <si>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</si>
  <si>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</si>
  <si>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</si>
  <si>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</si>
  <si>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</si>
  <si>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</si>
  <si>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</si>
  <si>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</si>
  <si>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</si>
  <si>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</si>
  <si>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</si>
  <si>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</si>
  <si>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</si>
  <si>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</si>
  <si>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</si>
  <si>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</si>
  <si>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</si>
  <si>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</si>
  <si>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</si>
  <si>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</si>
  <si>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</si>
  <si>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</si>
  <si>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</si>
  <si>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</si>
  <si>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</si>
  <si>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</si>
  <si>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</si>
  <si>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</si>
  <si>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</si>
  <si>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</si>
  <si>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</si>
  <si>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</si>
  <si>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</si>
  <si>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</si>
  <si>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</si>
  <si>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</si>
  <si>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</si>
  <si>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</si>
  <si>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</si>
  <si>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</si>
  <si>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</si>
  <si>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</si>
  <si>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</si>
  <si>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</si>
  <si>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</si>
  <si>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</si>
  <si>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</si>
  <si>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</si>
  <si>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</si>
  <si>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</si>
  <si>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</si>
  <si>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</si>
  <si>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</si>
  <si>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</si>
  <si>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</si>
  <si>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</si>
  <si>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</si>
  <si>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</si>
  <si>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</si>
  <si>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</si>
  <si>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</si>
  <si>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</si>
  <si>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</si>
  <si>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</si>
  <si>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</si>
  <si>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</si>
  <si>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</si>
  <si>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</si>
  <si>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</si>
  <si>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</si>
  <si>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</si>
  <si>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</si>
  <si>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</si>
  <si>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</si>
  <si>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</si>
  <si>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</si>
  <si>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</si>
  <si>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</si>
  <si>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</si>
  <si>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</si>
  <si>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</si>
  <si>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</si>
  <si>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</si>
  <si>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</si>
  <si>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</si>
  <si>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</si>
  <si>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</si>
  <si>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</si>
  <si>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</si>
  <si>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</si>
  <si>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</si>
  <si>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</si>
  <si>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</si>
  <si>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</si>
  <si>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</si>
  <si>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</si>
  <si>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</si>
  <si>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</si>
  <si>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</si>
  <si>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</si>
  <si>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</si>
  <si>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</si>
  <si>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</si>
  <si>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</si>
  <si>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</si>
  <si>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</si>
  <si>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</si>
  <si>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</si>
  <si>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</si>
  <si>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</si>
  <si>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</si>
  <si>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</si>
  <si>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</si>
  <si>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</si>
  <si>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</si>
  <si>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</si>
  <si>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</si>
  <si>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</si>
  <si>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</si>
  <si>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</si>
  <si>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</si>
  <si>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</si>
  <si>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</si>
  <si>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</si>
  <si>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</si>
  <si>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</si>
  <si>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</si>
  <si>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</si>
  <si>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</si>
  <si>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</si>
  <si>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</si>
  <si>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</si>
  <si>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</si>
  <si>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</si>
  <si>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</si>
  <si>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</si>
  <si>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</si>
  <si>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</si>
  <si>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</si>
  <si>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</si>
  <si>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</si>
  <si>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</si>
  <si>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</si>
  <si>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</si>
  <si>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</si>
  <si>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</si>
  <si>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</si>
  <si>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</si>
  <si>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</si>
  <si>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</si>
  <si>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</si>
  <si>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</si>
  <si>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</si>
  <si>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</si>
  <si>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</si>
  <si>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</si>
  <si>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</si>
  <si>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</si>
  <si>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</si>
  <si>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</si>
  <si>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</si>
  <si>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</si>
  <si>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</si>
  <si>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</si>
  <si>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</si>
  <si>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</si>
  <si>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</si>
  <si>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</si>
  <si>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</si>
  <si>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</si>
  <si>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</si>
  <si>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</si>
  <si>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</si>
  <si>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</si>
  <si>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</si>
  <si>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</si>
  <si>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</si>
  <si>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</si>
  <si>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</si>
  <si>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</si>
  <si>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</si>
  <si>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</si>
  <si>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</si>
  <si>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</si>
  <si>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</si>
  <si>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</si>
  <si>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</si>
  <si>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</si>
  <si>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</si>
  <si>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</si>
  <si>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</si>
  <si>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</si>
  <si>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</si>
  <si>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</si>
  <si>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</si>
  <si>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</si>
  <si>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</si>
  <si>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</si>
  <si>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</si>
  <si>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</si>
  <si>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</si>
  <si>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</si>
  <si>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</si>
  <si>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</si>
  <si>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</si>
  <si>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</si>
  <si>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</si>
  <si>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</si>
  <si>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</si>
  <si>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</si>
  <si>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</si>
  <si>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</si>
  <si>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</si>
  <si>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</si>
  <si>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</si>
  <si>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</si>
  <si>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</si>
  <si>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</si>
  <si>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</si>
  <si>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</si>
  <si>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</si>
  <si>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</si>
  <si>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</si>
  <si>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</si>
  <si>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</si>
  <si>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</si>
  <si>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</si>
  <si>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</si>
  <si>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</si>
  <si>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</si>
  <si>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</si>
  <si>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</si>
  <si>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</si>
  <si>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</si>
  <si>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</si>
  <si>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</si>
  <si>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</si>
  <si>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</si>
  <si>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</si>
  <si>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</si>
  <si>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</si>
  <si>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</si>
  <si>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</si>
  <si>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</si>
  <si>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</si>
  <si>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</si>
  <si>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</si>
  <si>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</si>
  <si>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</si>
  <si>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</si>
  <si>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</si>
  <si>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</si>
  <si>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</si>
  <si>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</si>
  <si>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</si>
  <si>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</si>
  <si>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</si>
  <si>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</si>
  <si>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</si>
  <si>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</si>
  <si>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</si>
  <si>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</si>
  <si>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</si>
  <si>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</si>
  <si>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</si>
  <si>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</si>
  <si>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</si>
  <si>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</si>
  <si>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</si>
  <si>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</si>
  <si>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</si>
  <si>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</si>
  <si>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</si>
  <si>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</si>
  <si>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</si>
  <si>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</si>
  <si>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</si>
  <si>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</si>
  <si>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</si>
  <si>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</si>
  <si>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</si>
  <si>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</si>
  <si>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</si>
  <si>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</si>
  <si>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</si>
  <si>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</si>
  <si>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</si>
  <si>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</si>
  <si>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</si>
  <si>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</si>
  <si>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</si>
  <si>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</si>
  <si>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</si>
  <si>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</si>
  <si>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</si>
  <si>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</si>
  <si>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</si>
  <si>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</si>
  <si>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</si>
  <si>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</si>
  <si>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</si>
  <si>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</si>
  <si>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</si>
  <si>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</si>
  <si>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</si>
  <si>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</si>
  <si>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</si>
  <si>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</si>
  <si>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</si>
  <si>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</si>
  <si>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</si>
  <si>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</si>
  <si>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</si>
  <si>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</si>
  <si>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</si>
  <si>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</si>
  <si>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</si>
  <si>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</si>
  <si>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</si>
  <si>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</si>
  <si>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</si>
  <si>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</si>
  <si>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</si>
  <si>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</si>
  <si>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</si>
  <si>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</si>
  <si>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</si>
  <si>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</si>
  <si>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</si>
  <si>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</si>
  <si>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</si>
  <si>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</si>
  <si>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</si>
  <si>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</si>
  <si>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</si>
  <si>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</si>
  <si>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</si>
  <si>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</si>
  <si>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</si>
  <si>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</si>
  <si>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</si>
  <si>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</si>
  <si>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</si>
  <si>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</si>
  <si>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</si>
  <si>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</si>
  <si>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</si>
  <si>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</si>
  <si>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</si>
  <si>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</si>
  <si>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</si>
  <si>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</si>
  <si>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</si>
  <si>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</si>
  <si>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</si>
  <si>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</si>
  <si>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</si>
  <si>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</si>
  <si>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</si>
  <si>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</si>
  <si>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</si>
  <si>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</si>
  <si>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</si>
  <si>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</si>
  <si>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</si>
  <si>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</si>
  <si>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</si>
  <si>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</si>
  <si>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</si>
  <si>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</si>
  <si>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</si>
  <si>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</si>
  <si>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</si>
  <si>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</si>
  <si>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</si>
  <si>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</si>
  <si>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</si>
  <si>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</si>
  <si>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</si>
  <si>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</si>
  <si>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</si>
  <si>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</si>
  <si>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</si>
  <si>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</si>
  <si>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</si>
  <si>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</si>
  <si>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</si>
  <si>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</si>
  <si>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</si>
  <si>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</si>
  <si>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</si>
  <si>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</si>
  <si>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</si>
  <si>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</si>
  <si>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</si>
  <si>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</si>
  <si>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</si>
  <si>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</si>
  <si>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</si>
  <si>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</si>
  <si>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</si>
  <si>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</si>
  <si>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</si>
  <si>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</si>
  <si>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</si>
  <si>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</si>
  <si>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</si>
  <si>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</si>
  <si>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</si>
  <si>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</si>
  <si>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</si>
  <si>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</si>
  <si>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</si>
  <si>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</si>
  <si>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</si>
  <si>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</si>
  <si>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</si>
  <si>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</si>
  <si>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</si>
  <si>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</si>
  <si>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</si>
  <si>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</si>
  <si>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</si>
  <si>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</si>
  <si>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</si>
  <si>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</si>
  <si>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</si>
  <si>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</si>
  <si>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</si>
  <si>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</si>
  <si>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</si>
  <si>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</si>
  <si>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</si>
  <si>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</si>
  <si>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</si>
  <si>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</si>
  <si>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</si>
  <si>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</si>
  <si>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</si>
  <si>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</si>
  <si>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</si>
  <si>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</si>
  <si>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</si>
  <si>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</si>
  <si>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</si>
  <si>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</si>
  <si>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</si>
  <si>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</si>
  <si>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</si>
  <si>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</si>
  <si>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</si>
  <si>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</si>
  <si>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</si>
  <si>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</si>
  <si>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</si>
  <si>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</si>
  <si>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</si>
  <si>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</si>
  <si>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</si>
  <si>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</si>
  <si>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</si>
  <si>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</si>
  <si>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</si>
  <si>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</si>
  <si>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</si>
  <si>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</si>
  <si>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</si>
  <si>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</si>
  <si>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</si>
  <si>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</si>
  <si>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</si>
  <si>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</si>
  <si>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</si>
  <si>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</si>
  <si>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</si>
  <si>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</si>
  <si>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</si>
  <si>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</si>
  <si>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</si>
  <si>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</si>
  <si>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</si>
  <si>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</si>
  <si>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</si>
  <si>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</si>
  <si>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</si>
  <si>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</si>
  <si>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</si>
  <si>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</si>
  <si>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</si>
  <si>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</si>
  <si>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</si>
  <si>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</si>
  <si>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</si>
  <si>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</si>
  <si>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</si>
  <si>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</si>
  <si>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</si>
  <si>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</si>
  <si>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</si>
  <si>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</si>
  <si>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</si>
  <si>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</si>
  <si>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</si>
  <si>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</si>
  <si>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</si>
  <si>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</si>
  <si>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</si>
  <si>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</si>
  <si>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</si>
  <si>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</si>
  <si>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</si>
  <si>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</si>
  <si>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</si>
  <si>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</si>
  <si>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</si>
  <si>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</si>
  <si>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</si>
  <si>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</si>
  <si>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</si>
  <si>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</si>
  <si>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</si>
  <si>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</si>
  <si>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</si>
  <si>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</si>
  <si>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</si>
  <si>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</si>
  <si>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</si>
  <si>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</si>
  <si>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</si>
  <si>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</si>
  <si>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</si>
  <si>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</si>
  <si>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</si>
  <si>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</si>
  <si>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</si>
  <si>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</si>
  <si>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</si>
  <si>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</si>
  <si>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</si>
  <si>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</si>
  <si>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</si>
  <si>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</si>
  <si>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</si>
  <si>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</si>
  <si>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</si>
  <si>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</si>
  <si>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</si>
  <si>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</si>
  <si>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</si>
  <si>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</si>
  <si>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</si>
  <si>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</si>
  <si>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</si>
  <si>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</si>
  <si>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</si>
  <si>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</si>
  <si>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</si>
  <si>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</si>
  <si>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</si>
  <si>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</si>
  <si>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</si>
  <si>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</si>
  <si>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</si>
  <si>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</si>
  <si>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</si>
  <si>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</si>
  <si>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</si>
  <si>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</si>
  <si>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</si>
  <si>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</si>
  <si>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</si>
  <si>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</si>
  <si>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</si>
  <si>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</si>
  <si>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</si>
  <si>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</si>
  <si>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</si>
  <si>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</si>
  <si>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</si>
  <si>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</si>
  <si>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</si>
  <si>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</si>
  <si>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</si>
  <si>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</si>
  <si>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</si>
  <si>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</si>
  <si>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</si>
  <si>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</si>
  <si>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</si>
  <si>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</si>
  <si>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</si>
  <si>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</si>
  <si>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</si>
  <si>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</si>
  <si>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</si>
  <si>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</si>
  <si>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</si>
  <si>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</si>
  <si>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</si>
  <si>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</si>
  <si>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</si>
  <si>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</si>
  <si>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</si>
  <si>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</si>
  <si>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</si>
  <si>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</si>
  <si>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</si>
  <si>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</si>
  <si>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</si>
  <si>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</si>
  <si>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</si>
  <si>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</si>
  <si>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</si>
  <si>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</si>
  <si>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</si>
  <si>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</si>
  <si>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</si>
  <si>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</si>
  <si>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</si>
  <si>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</si>
  <si>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</si>
  <si>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</si>
  <si>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</si>
  <si>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</si>
  <si>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</si>
  <si>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</si>
  <si>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</si>
  <si>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</si>
  <si>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</si>
  <si>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</si>
  <si>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</si>
  <si>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</si>
  <si>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</si>
  <si>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</si>
  <si>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</si>
  <si>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</si>
  <si>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</si>
  <si>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</si>
  <si>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</si>
  <si>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</si>
  <si>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</si>
  <si>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</si>
  <si>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</si>
  <si>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</si>
  <si>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</si>
  <si>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</si>
  <si>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</si>
  <si>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</si>
  <si>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</si>
  <si>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</si>
  <si>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</si>
  <si>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</si>
  <si>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</si>
  <si>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</si>
  <si>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</si>
  <si>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</si>
  <si>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</si>
  <si>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</si>
  <si>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</si>
  <si>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</si>
  <si>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</si>
  <si>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</si>
  <si>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</si>
  <si>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</si>
  <si>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</si>
  <si>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</si>
  <si>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</si>
  <si>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</si>
  <si>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</si>
  <si>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</si>
  <si>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</si>
  <si>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</si>
  <si>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</si>
  <si>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</si>
  <si>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</si>
  <si>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</si>
  <si>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</si>
  <si>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</si>
  <si>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</si>
  <si>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</si>
  <si>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</si>
  <si>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</si>
  <si>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</si>
  <si>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</si>
  <si>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</si>
  <si>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</si>
  <si>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</si>
  <si>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</si>
  <si>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</si>
  <si>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</si>
  <si>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</si>
  <si>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</si>
  <si>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</si>
  <si>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</si>
  <si>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</si>
  <si>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</si>
  <si>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</si>
  <si>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</si>
  <si>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</si>
  <si>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</si>
  <si>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</si>
  <si>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</si>
  <si>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</si>
  <si>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</si>
  <si>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</si>
  <si>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</si>
  <si>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</si>
  <si>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</si>
  <si>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</si>
  <si>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</si>
  <si>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</si>
  <si>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</si>
  <si>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</si>
  <si>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</si>
  <si>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</si>
  <si>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</si>
  <si>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</si>
  <si>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</si>
  <si>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</si>
  <si>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</si>
  <si>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</si>
  <si>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</si>
  <si>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</si>
  <si>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</si>
  <si>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</si>
  <si>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</si>
  <si>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</si>
  <si>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</si>
  <si>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</si>
  <si>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</si>
  <si>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</si>
  <si>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</si>
  <si>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</si>
  <si>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</si>
  <si>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</si>
  <si>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</si>
  <si>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</si>
  <si>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</si>
  <si>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</si>
  <si>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</si>
  <si>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</si>
  <si>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</si>
  <si>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</si>
  <si>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</si>
  <si>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</si>
  <si>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</si>
  <si>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</si>
  <si>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</si>
  <si>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</si>
  <si>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</si>
  <si>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</si>
  <si>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</si>
  <si>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</si>
  <si>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</si>
  <si>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</si>
  <si>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</si>
  <si>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</si>
  <si>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</si>
  <si>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</si>
  <si>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</si>
  <si>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</si>
  <si>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</si>
  <si>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</si>
  <si>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</si>
  <si>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</si>
  <si>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</si>
  <si>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</si>
  <si>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</si>
  <si>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</si>
  <si>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</si>
  <si>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</si>
  <si>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</si>
  <si>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</si>
  <si>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</si>
  <si>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</si>
  <si>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</si>
  <si>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</si>
  <si>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</si>
  <si>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</si>
  <si>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</si>
  <si>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</si>
  <si>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</si>
  <si>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</si>
  <si>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</si>
  <si>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</si>
  <si>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</si>
  <si>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</si>
  <si>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</si>
  <si>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</si>
  <si>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</si>
  <si>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</si>
  <si>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</si>
  <si>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</si>
  <si>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</si>
  <si>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</si>
  <si>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</si>
  <si>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</si>
  <si>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</si>
  <si>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</si>
  <si>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</si>
  <si>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</si>
  <si>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</si>
  <si>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</si>
  <si>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</si>
  <si>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</si>
  <si>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</si>
  <si>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</si>
  <si>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</si>
  <si>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</si>
  <si>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</si>
  <si>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</si>
  <si>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</si>
  <si>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</si>
  <si>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</si>
  <si>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</si>
  <si>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</si>
  <si>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</si>
  <si>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</si>
  <si>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</si>
  <si>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</si>
  <si>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</si>
  <si>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</si>
  <si>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</si>
  <si>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</si>
  <si>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</si>
  <si>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</si>
  <si>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</si>
  <si>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</si>
  <si>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</si>
  <si>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</si>
  <si>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</si>
  <si>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</si>
  <si>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</si>
  <si>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</si>
  <si>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</si>
  <si>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</si>
  <si>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</si>
  <si>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</si>
  <si>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</si>
  <si>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</si>
  <si>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</si>
  <si>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</si>
  <si>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</si>
  <si>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</si>
  <si>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</si>
  <si>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</si>
  <si>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</si>
  <si>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</si>
  <si>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</si>
  <si>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</si>
  <si>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</si>
  <si>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</si>
  <si>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</si>
  <si>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</si>
  <si>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</si>
  <si>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</si>
  <si>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</si>
  <si>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</si>
  <si>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</si>
  <si>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</si>
  <si>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</si>
  <si>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</si>
  <si>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</si>
  <si>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</si>
  <si>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</si>
  <si>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</si>
  <si>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</si>
  <si>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</si>
  <si>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</si>
  <si>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</si>
  <si>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</si>
  <si>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</si>
  <si>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</si>
  <si>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</si>
  <si>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</si>
  <si>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</si>
  <si>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</si>
  <si>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</si>
  <si>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</si>
  <si>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</si>
  <si>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</si>
  <si>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</si>
  <si>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</si>
  <si>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</si>
  <si>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</si>
  <si>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</si>
  <si>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</si>
  <si>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</si>
  <si>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</si>
  <si>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</si>
  <si>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</si>
  <si>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</si>
  <si>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</si>
  <si>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</si>
  <si>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</si>
  <si>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</si>
  <si>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</si>
  <si>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</si>
  <si>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</si>
  <si>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</si>
  <si>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</si>
  <si>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</si>
  <si>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</si>
  <si>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</si>
  <si>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</si>
  <si>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</si>
  <si>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</si>
  <si>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</si>
  <si>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</si>
  <si>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</si>
  <si>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</si>
  <si>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</si>
  <si>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</si>
  <si>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</si>
  <si>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</si>
  <si>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</si>
  <si>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</si>
  <si>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</si>
  <si>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</si>
  <si>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</si>
  <si>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</si>
  <si>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</si>
  <si>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</si>
  <si>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</si>
  <si>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</si>
  <si>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</si>
  <si>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</si>
  <si>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</si>
  <si>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</si>
  <si>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</si>
  <si>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</si>
  <si>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</si>
  <si>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</si>
  <si>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</si>
  <si>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</si>
  <si>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</si>
  <si>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</si>
  <si>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</si>
  <si>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</si>
  <si>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</si>
  <si>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</si>
  <si>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</si>
  <si>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</si>
  <si>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</si>
  <si>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</si>
  <si>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</si>
  <si>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</si>
  <si>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</si>
  <si>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</si>
  <si>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</si>
  <si>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</si>
  <si>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</si>
  <si>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</si>
  <si>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</si>
  <si>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</si>
  <si>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</si>
  <si>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</si>
  <si>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</si>
  <si>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</si>
  <si>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</si>
  <si>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</si>
  <si>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</si>
  <si>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</si>
  <si>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</si>
  <si>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</si>
  <si>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</si>
  <si>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</si>
  <si>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</si>
  <si>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</si>
  <si>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</si>
  <si>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</si>
  <si>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</si>
  <si>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</si>
  <si>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</si>
  <si>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</si>
  <si>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</si>
  <si>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</si>
  <si>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</si>
  <si>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</si>
  <si>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</si>
  <si>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</si>
  <si>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</si>
  <si>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</si>
  <si>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</si>
  <si>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</si>
  <si>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</si>
  <si>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</si>
  <si>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</si>
  <si>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</si>
  <si>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</si>
  <si>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</si>
  <si>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</si>
  <si>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</si>
  <si>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</si>
  <si>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</si>
  <si>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</si>
  <si>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</si>
  <si>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</si>
  <si>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</si>
  <si>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</si>
  <si>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</si>
  <si>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</si>
  <si>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</si>
  <si>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</si>
  <si>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</si>
  <si>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</si>
  <si>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</si>
  <si>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</si>
  <si>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</si>
  <si>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</si>
  <si>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</si>
  <si>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</si>
  <si>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</si>
  <si>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</si>
  <si>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</si>
  <si>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</si>
  <si>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</si>
  <si>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</si>
  <si>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</si>
  <si>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</si>
  <si>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</si>
  <si>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</si>
  <si>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</si>
  <si>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</si>
  <si>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</si>
  <si>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</si>
  <si>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</si>
  <si>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</si>
  <si>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</si>
  <si>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</si>
  <si>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</si>
  <si>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</si>
  <si>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</si>
  <si>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</si>
  <si>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</si>
  <si>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</si>
  <si>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</si>
  <si>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</si>
  <si>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</si>
  <si>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</si>
  <si>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</si>
  <si>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</si>
  <si>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</si>
  <si>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</si>
  <si>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</si>
  <si>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</si>
  <si>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</si>
  <si>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</si>
  <si>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</si>
  <si>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</si>
  <si>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</si>
  <si>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</si>
  <si>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</si>
  <si>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</si>
  <si>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</si>
  <si>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</si>
  <si>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</si>
  <si>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</si>
  <si>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</si>
  <si>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</si>
  <si>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</si>
  <si>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</si>
  <si>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</si>
  <si>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</si>
  <si>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</si>
  <si>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</si>
  <si>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</si>
  <si>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</si>
  <si>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</si>
  <si>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</si>
  <si>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</si>
  <si>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</si>
  <si>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</si>
  <si>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</si>
  <si>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</si>
  <si>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</si>
  <si>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</si>
  <si>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</si>
  <si>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</si>
  <si>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</si>
  <si>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</si>
  <si>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</si>
  <si>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</si>
  <si>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</si>
  <si>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</si>
  <si>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</si>
  <si>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</si>
  <si>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</si>
  <si>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</si>
  <si>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</si>
  <si>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</si>
  <si>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</si>
  <si>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</si>
  <si>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</si>
  <si>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</si>
  <si>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</si>
  <si>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</si>
  <si>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</si>
  <si>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</si>
  <si>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</si>
  <si>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</si>
  <si>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</si>
  <si>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</si>
  <si>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</si>
  <si>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</si>
  <si>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</si>
  <si>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</si>
  <si>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</si>
  <si>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</si>
  <si>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</si>
  <si>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</si>
  <si>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</si>
  <si>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</si>
  <si>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</si>
  <si>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</si>
  <si>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</si>
  <si>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</si>
  <si>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</si>
  <si>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</si>
  <si>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</si>
  <si>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</si>
  <si>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</si>
  <si>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</si>
  <si>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</si>
  <si>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</si>
  <si>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</si>
  <si>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</si>
  <si>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</si>
  <si>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</si>
  <si>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</si>
  <si>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</si>
  <si>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</si>
  <si>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</si>
  <si>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</si>
  <si>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</si>
  <si>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</si>
  <si>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</si>
  <si>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</si>
  <si>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</si>
  <si>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</si>
  <si>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</si>
  <si>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</si>
  <si>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</si>
  <si>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</si>
  <si>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</si>
  <si>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</si>
  <si>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</si>
  <si>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</si>
  <si>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</si>
  <si>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</si>
  <si>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</si>
  <si>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</si>
  <si>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</si>
  <si>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</si>
  <si>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</si>
  <si>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</si>
  <si>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</si>
  <si>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</si>
  <si>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</si>
  <si>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</si>
  <si>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</si>
  <si>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</si>
  <si>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</si>
  <si>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</si>
  <si>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</si>
  <si>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</si>
  <si>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</si>
  <si>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</si>
  <si>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</si>
  <si>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</si>
  <si>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</si>
  <si>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</si>
  <si>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</si>
  <si>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</si>
  <si>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</si>
  <si>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</si>
  <si>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</si>
  <si>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</si>
  <si>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</si>
  <si>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</si>
  <si>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</si>
  <si>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</si>
  <si>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</si>
  <si>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</si>
  <si>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</si>
  <si>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</si>
  <si>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</si>
  <si>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</si>
  <si>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</si>
  <si>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</si>
  <si>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</si>
  <si>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</si>
  <si>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</si>
  <si>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</si>
  <si>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</si>
  <si>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</si>
  <si>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</si>
  <si>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</si>
  <si>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</si>
  <si>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</si>
  <si>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</si>
  <si>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</si>
  <si>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</si>
  <si>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</si>
  <si>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</si>
  <si>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</si>
  <si>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</si>
  <si>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</si>
  <si>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</si>
  <si>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</si>
  <si>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</si>
  <si>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</si>
  <si>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</si>
  <si>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</si>
  <si>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</si>
  <si>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</si>
  <si>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</si>
  <si>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</si>
  <si>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</si>
  <si>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</si>
  <si>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</si>
  <si>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</si>
  <si>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</si>
  <si>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</si>
  <si>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</si>
  <si>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</si>
  <si>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</si>
  <si>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</si>
  <si>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</si>
  <si>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</si>
  <si>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</si>
  <si>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</si>
  <si>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</si>
  <si>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</si>
  <si>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</si>
  <si>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</si>
  <si>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</si>
  <si>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</si>
  <si>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</si>
  <si>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</si>
  <si>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</si>
  <si>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</si>
  <si>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</si>
  <si>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</si>
  <si>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</si>
  <si>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</si>
  <si>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</si>
  <si>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</si>
  <si>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</si>
  <si>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</si>
  <si>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</si>
  <si>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</si>
  <si>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</si>
  <si>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</si>
  <si>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</si>
  <si>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</si>
  <si>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</si>
  <si>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</si>
  <si>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</si>
  <si>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</si>
  <si>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</si>
  <si>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</si>
  <si>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</si>
  <si>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</si>
  <si>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</si>
  <si>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</si>
  <si>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</si>
  <si>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</si>
  <si>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</si>
  <si>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</si>
  <si>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</si>
  <si>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</si>
  <si>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</si>
  <si>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</si>
  <si>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</si>
  <si>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</si>
  <si>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</si>
  <si>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</si>
  <si>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</si>
  <si>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</si>
  <si>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</si>
  <si>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</si>
  <si>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</si>
  <si>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</si>
  <si>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</si>
  <si>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</si>
  <si>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</si>
  <si>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</si>
  <si>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</si>
  <si>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</si>
  <si>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</si>
  <si>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</si>
  <si>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</si>
  <si>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</si>
  <si>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</si>
  <si>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</si>
  <si>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</si>
  <si>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</si>
  <si>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</si>
  <si>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</si>
  <si>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</si>
  <si>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</si>
  <si>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</si>
  <si>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</si>
  <si>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</si>
  <si>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</si>
  <si>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</si>
  <si>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</si>
  <si>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</si>
  <si>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</si>
  <si>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</si>
  <si>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</si>
  <si>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</si>
  <si>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</si>
  <si>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</si>
  <si>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</si>
  <si>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</si>
  <si>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</si>
  <si>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</si>
  <si>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</si>
  <si>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</si>
  <si>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</si>
  <si>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</si>
  <si>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</si>
  <si>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</si>
  <si>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</si>
  <si>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</si>
  <si>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</si>
  <si>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</si>
  <si>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</si>
  <si>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</si>
  <si>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</si>
  <si>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</si>
  <si>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</si>
  <si>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</si>
  <si>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</si>
  <si>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</si>
  <si>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</si>
  <si>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</si>
  <si>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</si>
  <si>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</si>
  <si>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</si>
  <si>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</si>
  <si>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</si>
  <si>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</si>
  <si>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</si>
  <si>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</si>
  <si>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</si>
  <si>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</si>
  <si>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</si>
  <si>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</si>
  <si>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</si>
  <si>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</si>
  <si>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</si>
  <si>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</si>
  <si>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</si>
  <si>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</si>
  <si>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</si>
  <si>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</si>
  <si>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</si>
  <si>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</si>
  <si>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</si>
  <si>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</si>
  <si>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</si>
  <si>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</si>
  <si>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</si>
  <si>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</si>
  <si>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</si>
  <si>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</si>
  <si>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</si>
  <si>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</si>
  <si>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</si>
  <si>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</si>
  <si>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</si>
  <si>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</si>
  <si>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</si>
  <si>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</si>
  <si>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</si>
  <si>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</si>
  <si>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</si>
  <si>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</si>
  <si>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</si>
  <si>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</si>
  <si>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</si>
  <si>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</si>
  <si>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</si>
  <si>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</si>
  <si>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</si>
  <si>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</si>
  <si>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</si>
  <si>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</si>
  <si>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</si>
  <si>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</si>
  <si>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</si>
  <si>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</si>
  <si>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</si>
  <si>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</si>
  <si>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</si>
  <si>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</si>
  <si>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</si>
  <si>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</si>
  <si>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</si>
  <si>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</si>
  <si>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</si>
  <si>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</si>
  <si>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</si>
  <si>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</si>
  <si>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</si>
  <si>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</si>
  <si>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</si>
  <si>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</si>
  <si>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</si>
  <si>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</si>
  <si>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</si>
  <si>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</si>
  <si>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</si>
  <si>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</si>
  <si>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</si>
  <si>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</si>
  <si>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</si>
  <si>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</si>
  <si>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</si>
  <si>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</si>
  <si>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</si>
  <si>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</si>
  <si>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</si>
  <si>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</si>
  <si>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</si>
  <si>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</si>
  <si>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</si>
  <si>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</si>
  <si>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</si>
  <si>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</si>
  <si>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</si>
  <si>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</si>
  <si>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</si>
  <si>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</si>
  <si>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</si>
  <si>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</si>
  <si>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</si>
  <si>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</si>
  <si>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</si>
  <si>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</si>
  <si>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</si>
  <si>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</si>
  <si>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</si>
  <si>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</si>
  <si>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</si>
  <si>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</si>
  <si>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</si>
  <si>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</si>
  <si>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</si>
  <si>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</si>
  <si>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</si>
  <si>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</si>
  <si>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</si>
  <si>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</si>
  <si>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</si>
  <si>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</si>
  <si>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</si>
  <si>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</si>
  <si>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</si>
  <si>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</si>
  <si>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</si>
  <si>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</si>
  <si>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</si>
  <si>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</si>
  <si>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</si>
  <si>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</si>
  <si>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</si>
  <si>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</si>
  <si>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</si>
  <si>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</si>
  <si>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</si>
  <si>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</si>
  <si>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</si>
  <si>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</si>
  <si>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</si>
  <si>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</si>
  <si>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</si>
  <si>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</si>
  <si>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</si>
  <si>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</si>
  <si>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</si>
  <si>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</si>
  <si>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</si>
  <si>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</si>
  <si>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</si>
  <si>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</si>
  <si>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</si>
  <si>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</si>
  <si>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</si>
  <si>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</si>
  <si>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</si>
  <si>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</si>
  <si>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</si>
  <si>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</si>
  <si>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</si>
  <si>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</si>
  <si>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</si>
  <si>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</si>
  <si>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</si>
  <si>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</si>
  <si>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</si>
  <si>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</si>
  <si>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</si>
  <si>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</si>
  <si>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</si>
  <si>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</si>
  <si>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</si>
  <si>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</si>
  <si>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</si>
  <si>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</si>
  <si>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</si>
  <si>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</si>
  <si>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</si>
  <si>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</si>
  <si>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</si>
  <si>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</si>
  <si>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</si>
  <si>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</si>
  <si>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</si>
  <si>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</si>
  <si>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</si>
  <si>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</si>
  <si>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</si>
  <si>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</si>
  <si>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</si>
  <si>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</si>
  <si>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</si>
  <si>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</si>
  <si>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</si>
  <si>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</si>
  <si>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</si>
  <si>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</si>
  <si>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</si>
  <si>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</si>
  <si>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</si>
  <si>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</si>
  <si>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</si>
  <si>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</si>
  <si>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</si>
  <si>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</si>
  <si>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</si>
  <si>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</si>
  <si>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</si>
  <si>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</si>
  <si>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</si>
  <si>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</si>
  <si>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</si>
  <si>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</si>
  <si>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</si>
  <si>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</si>
  <si>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</si>
  <si>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</si>
  <si>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</si>
  <si>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</si>
  <si>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</si>
  <si>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</si>
  <si>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</si>
  <si>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</si>
  <si>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</si>
  <si>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</si>
  <si>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</si>
  <si>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</si>
  <si>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</si>
  <si>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</si>
  <si>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</si>
  <si>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</si>
  <si>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</si>
  <si>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</si>
  <si>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</si>
  <si>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</si>
  <si>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</si>
  <si>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</si>
  <si>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</si>
  <si>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</si>
  <si>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</si>
  <si>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</si>
  <si>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</si>
  <si>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</si>
  <si>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</si>
  <si>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</si>
  <si>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</si>
  <si>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</si>
  <si>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</si>
  <si>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</si>
  <si>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</si>
  <si>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</si>
  <si>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</si>
  <si>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</si>
  <si>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</si>
  <si>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</si>
  <si>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</si>
  <si>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</si>
  <si>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</si>
  <si>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</si>
  <si>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</si>
  <si>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</si>
  <si>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</si>
  <si>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</si>
  <si>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</si>
  <si>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</si>
  <si>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</si>
  <si>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</si>
  <si>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</si>
  <si>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</si>
  <si>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</si>
  <si>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</si>
  <si>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</si>
  <si>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</si>
  <si>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</si>
  <si>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</si>
  <si>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</si>
  <si>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</si>
  <si>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</si>
  <si>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</si>
  <si>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</si>
  <si>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</si>
  <si>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</si>
  <si>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</si>
  <si>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</si>
  <si>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</si>
  <si>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</si>
  <si>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</si>
  <si>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</si>
  <si>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</si>
  <si>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</si>
  <si>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</si>
  <si>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</si>
  <si>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</si>
  <si>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</si>
  <si>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</si>
  <si>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</si>
  <si>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</si>
  <si>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</si>
  <si>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</si>
  <si>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</si>
  <si>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</si>
  <si>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</si>
  <si>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</si>
  <si>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</si>
  <si>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</si>
  <si>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</si>
  <si>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</si>
  <si>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</si>
  <si>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</si>
  <si>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</si>
  <si>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</si>
  <si>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</si>
  <si>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</si>
  <si>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</si>
  <si>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</si>
  <si>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</si>
  <si>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</si>
  <si>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</si>
  <si>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</si>
  <si>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</si>
  <si>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</si>
  <si>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</si>
  <si>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</si>
  <si>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</si>
  <si>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</si>
  <si>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</si>
  <si>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</si>
  <si>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</si>
  <si>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</si>
  <si>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</si>
  <si>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</si>
  <si>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</si>
  <si>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</si>
  <si>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</si>
  <si>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</si>
  <si>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</si>
  <si>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</si>
  <si>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</si>
  <si>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</si>
  <si>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</si>
  <si>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</si>
  <si>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</si>
  <si>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</si>
  <si>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</si>
  <si>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</si>
  <si>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</si>
  <si>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</si>
  <si>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</si>
  <si>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</si>
  <si>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</si>
  <si>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</si>
  <si>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</si>
  <si>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</si>
  <si>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</si>
  <si>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</si>
  <si>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</si>
  <si>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</si>
  <si>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</si>
  <si>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</si>
  <si>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</si>
  <si>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</si>
  <si>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</si>
  <si>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</si>
  <si>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</si>
  <si>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</si>
  <si>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</si>
  <si>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</si>
  <si>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</si>
  <si>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</si>
  <si>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</si>
  <si>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</si>
  <si>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</si>
  <si>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</si>
  <si>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</si>
  <si>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</si>
  <si>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</si>
  <si>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</si>
  <si>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</si>
  <si>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</si>
  <si>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</si>
  <si>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</si>
  <si>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</si>
  <si>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</si>
  <si>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</si>
  <si>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</si>
  <si>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</si>
  <si>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</si>
  <si>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</si>
  <si>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</si>
  <si>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</si>
  <si>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</si>
  <si>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</si>
  <si>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</si>
  <si>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</si>
  <si>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</si>
  <si>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</si>
  <si>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</si>
  <si>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</si>
  <si>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</si>
  <si>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</si>
  <si>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</si>
  <si>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</si>
  <si>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</si>
  <si>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</si>
  <si>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</si>
  <si>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</si>
  <si>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</si>
  <si>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</si>
  <si>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</si>
  <si>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</si>
  <si>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</si>
  <si>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</si>
  <si>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</si>
  <si>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</si>
  <si>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</si>
  <si>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</si>
  <si>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</si>
  <si>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</si>
  <si>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</si>
  <si>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</si>
  <si>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</si>
  <si>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</si>
  <si>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</si>
  <si>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</si>
  <si>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</si>
  <si>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</si>
  <si>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</si>
  <si>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</si>
  <si>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</si>
  <si>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</si>
  <si>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</si>
  <si>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</si>
  <si>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</si>
  <si>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</si>
  <si>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</si>
  <si>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</si>
  <si>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</si>
  <si>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</si>
  <si>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</si>
  <si>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</si>
  <si>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</si>
  <si>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</si>
  <si>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</si>
  <si>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</si>
  <si>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</si>
  <si>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</si>
  <si>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</si>
  <si>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</si>
  <si>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</si>
  <si>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</si>
  <si>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</si>
  <si>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</si>
  <si>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</si>
  <si>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</si>
  <si>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</si>
  <si>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</si>
  <si>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</si>
  <si>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</si>
  <si>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</si>
  <si>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</si>
  <si>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</si>
  <si>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</si>
  <si>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</si>
  <si>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</si>
  <si>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</si>
  <si>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</si>
  <si>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</si>
  <si>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</si>
  <si>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</si>
  <si>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</si>
  <si>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</si>
  <si>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</si>
  <si>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</si>
  <si>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</si>
  <si>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</si>
  <si>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</si>
  <si>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</si>
  <si>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</si>
  <si>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</si>
  <si>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</si>
  <si>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</si>
  <si>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</si>
  <si>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</si>
  <si>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</si>
  <si>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</si>
  <si>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</si>
  <si>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</si>
  <si>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</si>
  <si>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</si>
  <si>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</si>
  <si>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</si>
  <si>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</si>
  <si>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</si>
  <si>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</si>
  <si>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</si>
  <si>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</si>
  <si>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</si>
  <si>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</si>
  <si>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</si>
  <si>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</si>
  <si>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</si>
  <si>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</si>
  <si>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</si>
  <si>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</si>
  <si>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</si>
  <si>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</si>
  <si>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</si>
  <si>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</si>
  <si>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</si>
  <si>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</si>
  <si>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</si>
  <si>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</si>
  <si>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</si>
  <si>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</si>
  <si>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</si>
  <si>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</si>
  <si>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</si>
  <si>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</si>
  <si>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</si>
  <si>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</si>
  <si>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</si>
  <si>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</si>
  <si>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</si>
  <si>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</si>
  <si>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</si>
  <si>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</si>
  <si>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</si>
  <si>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</si>
  <si>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</si>
  <si>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</si>
  <si>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</si>
  <si>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</si>
  <si>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</si>
  <si>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</si>
  <si>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</si>
  <si>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</si>
  <si>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</si>
  <si>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</si>
  <si>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</si>
  <si>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</si>
  <si>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</si>
  <si>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</si>
  <si>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</si>
  <si>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</si>
  <si>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</si>
  <si>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</si>
  <si>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</si>
  <si>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</si>
  <si>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</si>
  <si>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</si>
  <si>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</si>
  <si>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</si>
  <si>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</si>
  <si>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</si>
  <si>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</si>
  <si>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</si>
  <si>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</si>
  <si>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</si>
  <si>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</si>
  <si>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</si>
  <si>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</si>
  <si>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</si>
  <si>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</si>
  <si>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</si>
  <si>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</si>
  <si>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</si>
  <si>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</si>
  <si>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</si>
  <si>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</si>
  <si>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</si>
  <si>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</si>
  <si>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</si>
  <si>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</si>
  <si>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</si>
  <si>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</si>
  <si>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</si>
  <si>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</si>
  <si>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</si>
  <si>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</si>
  <si>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</si>
  <si>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</si>
  <si>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</si>
  <si>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</si>
  <si>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</si>
  <si>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</si>
  <si>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</si>
  <si>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</si>
  <si>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</si>
  <si>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</si>
  <si>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</si>
  <si>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</si>
  <si>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</si>
  <si>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</si>
  <si>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</si>
  <si>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</si>
  <si>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</si>
  <si>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</si>
  <si>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</si>
  <si>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</si>
  <si>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</si>
  <si>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</si>
  <si>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</si>
  <si>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</si>
  <si>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</si>
  <si>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</si>
  <si>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</si>
  <si>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</si>
  <si>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</si>
  <si>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</si>
  <si>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</si>
  <si>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</si>
  <si>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</si>
  <si>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</si>
  <si>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</si>
  <si>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</si>
  <si>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</si>
  <si>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</si>
  <si>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</si>
  <si>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</si>
  <si>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</si>
  <si>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</si>
  <si>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</si>
  <si>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</si>
  <si>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</si>
  <si>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</si>
  <si>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</si>
  <si>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</si>
  <si>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</si>
  <si>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</si>
  <si>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</si>
  <si>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</si>
  <si>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</si>
  <si>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</si>
  <si>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</si>
  <si>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</si>
  <si>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</si>
  <si>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</si>
  <si>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</si>
  <si>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</si>
  <si>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</si>
  <si>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</si>
  <si>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</si>
  <si>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</si>
  <si>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</si>
  <si>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</si>
  <si>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</si>
  <si>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</si>
  <si>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</si>
  <si>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</si>
  <si>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</si>
  <si>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</si>
  <si>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</si>
  <si>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</si>
  <si>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</si>
  <si>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</si>
  <si>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</si>
  <si>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</si>
  <si>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</si>
  <si>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</si>
  <si>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</si>
  <si>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</si>
  <si>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</si>
  <si>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</si>
  <si>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</si>
  <si>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</si>
  <si>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</si>
  <si>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</si>
  <si>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</si>
  <si>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</si>
  <si>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</si>
  <si>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</si>
  <si>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</si>
  <si>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</si>
  <si>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</si>
  <si>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</si>
  <si>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</si>
  <si>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</si>
  <si>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</si>
  <si>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</si>
  <si>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</si>
  <si>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</si>
  <si>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</si>
  <si>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</si>
  <si>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</si>
  <si>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</si>
  <si>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</si>
  <si>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</si>
  <si>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</si>
  <si>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</si>
  <si>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</si>
  <si>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</si>
  <si>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</si>
  <si>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</si>
  <si>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</si>
  <si>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</si>
  <si>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</si>
  <si>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</si>
  <si>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</si>
  <si>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</si>
  <si>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</si>
  <si>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</si>
  <si>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</si>
  <si>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</si>
  <si>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</si>
  <si>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</si>
  <si>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</si>
  <si>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</si>
  <si>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</si>
  <si>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</si>
  <si>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</si>
  <si>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</si>
  <si>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</si>
  <si>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</si>
  <si>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</si>
  <si>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</si>
  <si>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</si>
  <si>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</si>
  <si>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</si>
  <si>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</si>
  <si>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</si>
  <si>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</si>
  <si>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</si>
  <si>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</si>
  <si>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</si>
  <si>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</si>
  <si>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</si>
  <si>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</si>
  <si>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</si>
  <si>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</si>
  <si>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</si>
  <si>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</si>
  <si>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</si>
  <si>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</si>
  <si>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</si>
  <si>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</si>
  <si>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</si>
  <si>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</si>
  <si>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</si>
  <si>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</si>
  <si>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</si>
  <si>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</si>
  <si>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</si>
  <si>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</si>
  <si>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</si>
  <si>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</si>
  <si>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</si>
  <si>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</si>
  <si>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</si>
  <si>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</si>
  <si>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</si>
  <si>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</si>
  <si>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</si>
  <si>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</si>
  <si>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</si>
  <si>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</si>
  <si>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</si>
  <si>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</si>
  <si>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</si>
  <si>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</si>
  <si>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</si>
  <si>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</si>
  <si>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</si>
  <si>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</si>
  <si>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</si>
  <si>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</si>
  <si>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</si>
  <si>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</si>
  <si>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</si>
  <si>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</si>
  <si>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</si>
  <si>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</si>
  <si>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</si>
  <si>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</si>
  <si>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</si>
  <si>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</si>
  <si>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</si>
  <si>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</si>
  <si>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</si>
  <si>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</si>
  <si>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</si>
  <si>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</si>
  <si>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</si>
  <si>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</si>
  <si>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</si>
  <si>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</si>
  <si>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</si>
  <si>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</si>
  <si>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</si>
  <si>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</si>
  <si>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</si>
  <si>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</si>
  <si>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</si>
  <si>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</si>
  <si>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</si>
  <si>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</si>
  <si>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</si>
  <si>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</si>
  <si>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</si>
  <si>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</si>
  <si>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</si>
  <si>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</si>
  <si>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</si>
  <si>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</si>
  <si>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</si>
  <si>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</si>
  <si>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</si>
  <si>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</si>
  <si>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</si>
  <si>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</si>
  <si>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</si>
  <si>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</si>
  <si>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</si>
  <si>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</si>
  <si>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</si>
  <si>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</si>
  <si>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</si>
  <si>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</si>
  <si>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</si>
  <si>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</si>
  <si>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</si>
  <si>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</si>
  <si>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</si>
  <si>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</si>
  <si>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</si>
  <si>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</si>
  <si>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</si>
  <si>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</si>
  <si>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</si>
  <si>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</si>
  <si>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</si>
  <si>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</si>
  <si>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</si>
  <si>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</si>
  <si>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</si>
  <si>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</si>
  <si>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</si>
  <si>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</si>
  <si>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</si>
  <si>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</si>
  <si>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</si>
  <si>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</si>
  <si>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</si>
  <si>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</si>
  <si>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</si>
  <si>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</si>
  <si>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</si>
  <si>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</si>
  <si>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</si>
  <si>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</si>
  <si>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</si>
  <si>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</si>
  <si>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</si>
  <si>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</si>
  <si>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</si>
  <si>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</si>
  <si>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</si>
  <si>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</si>
  <si>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</si>
  <si>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</si>
  <si>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</si>
  <si>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</si>
  <si>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</si>
  <si>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</si>
  <si>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</si>
  <si>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</si>
  <si>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</si>
  <si>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</si>
  <si>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</si>
  <si>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</si>
  <si>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</si>
  <si>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</si>
  <si>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</si>
  <si>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</si>
  <si>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</si>
  <si>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</si>
  <si>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</si>
  <si>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</si>
  <si>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</si>
  <si>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</si>
  <si>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</si>
  <si>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</si>
  <si>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</si>
  <si>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</si>
  <si>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</si>
  <si>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</si>
  <si>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</si>
  <si>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</si>
  <si>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</si>
  <si>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</si>
  <si>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</si>
  <si>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</si>
  <si>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</si>
  <si>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</si>
  <si>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</si>
  <si>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</si>
  <si>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</si>
  <si>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</si>
  <si>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</si>
  <si>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</si>
  <si>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</si>
  <si>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</si>
  <si>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</si>
  <si>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</si>
  <si>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</si>
  <si>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</si>
  <si>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</si>
  <si>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</si>
  <si>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</si>
  <si>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</si>
  <si>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</si>
  <si>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</si>
  <si>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</si>
  <si>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</si>
  <si>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</si>
  <si>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</si>
  <si>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</si>
  <si>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</si>
  <si>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</si>
  <si>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</si>
  <si>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</si>
  <si>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</si>
  <si>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</si>
  <si>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</si>
  <si>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</si>
  <si>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</si>
  <si>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</si>
  <si>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</si>
  <si>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</si>
  <si>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</si>
  <si>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</si>
  <si>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</si>
  <si>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</si>
  <si>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</si>
  <si>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</si>
  <si>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</si>
  <si>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</si>
  <si>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</si>
  <si>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</si>
  <si>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</si>
  <si>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</si>
  <si>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</si>
  <si>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</si>
  <si>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</si>
  <si>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</si>
  <si>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</si>
  <si>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</si>
  <si>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</si>
  <si>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</si>
  <si>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</si>
  <si>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</si>
  <si>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</si>
  <si>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</si>
  <si>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</si>
  <si>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</si>
  <si>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</si>
  <si>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</si>
  <si>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</si>
  <si>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</si>
  <si>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</si>
  <si>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</si>
  <si>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</si>
  <si>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</si>
  <si>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</si>
  <si>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</si>
  <si>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</si>
  <si>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</si>
  <si>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</si>
  <si>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</si>
  <si>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</si>
  <si>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</si>
  <si>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</si>
  <si>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</si>
  <si>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</si>
  <si>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</si>
  <si>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</si>
  <si>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</si>
  <si>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</si>
  <si>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</si>
  <si>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</si>
  <si>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</si>
  <si>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</si>
  <si>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</si>
  <si>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</si>
  <si>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</si>
  <si>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</si>
  <si>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</si>
  <si>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</si>
  <si>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</si>
  <si>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</si>
  <si>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</si>
  <si>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</si>
  <si>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</si>
  <si>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</si>
  <si>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</si>
  <si>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</si>
  <si>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</si>
  <si>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</si>
  <si>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</si>
  <si>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</si>
  <si>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</si>
  <si>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</si>
  <si>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</si>
  <si>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</si>
  <si>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</si>
  <si>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</si>
  <si>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</si>
  <si>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</si>
  <si>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</si>
  <si>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</si>
  <si>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</si>
  <si>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</si>
  <si>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</si>
  <si>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</si>
  <si>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</si>
  <si>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</si>
  <si>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</si>
  <si>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</si>
  <si>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</si>
  <si>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</si>
  <si>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</si>
  <si>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</si>
  <si>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</si>
  <si>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</si>
  <si>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</si>
  <si>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</si>
  <si>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</si>
  <si>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</si>
  <si>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</si>
  <si>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</si>
  <si>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</si>
  <si>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</si>
  <si>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</si>
  <si>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</si>
  <si>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</si>
  <si>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</si>
  <si>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</si>
  <si>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</si>
  <si>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</si>
  <si>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</si>
  <si>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</si>
  <si>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</si>
  <si>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</si>
  <si>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</si>
  <si>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</si>
  <si>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</si>
  <si>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</si>
  <si>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</si>
  <si>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</si>
  <si>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</si>
  <si>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</si>
  <si>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</si>
  <si>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</si>
  <si>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</si>
  <si>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</si>
  <si>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</si>
  <si>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</si>
  <si>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</si>
  <si>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</si>
  <si>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</si>
  <si>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</si>
  <si>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</si>
  <si>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</si>
  <si>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</si>
  <si>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</si>
  <si>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</si>
  <si>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</si>
  <si>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</si>
  <si>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</si>
  <si>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</si>
  <si>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</si>
  <si>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</si>
  <si>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</si>
  <si>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</si>
  <si>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</si>
  <si>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</si>
  <si>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</si>
  <si>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</si>
  <si>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</si>
  <si>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</si>
  <si>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</si>
  <si>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</si>
  <si>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</si>
  <si>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</si>
  <si>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</si>
  <si>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</si>
  <si>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</si>
  <si>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</si>
  <si>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</si>
  <si>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</si>
  <si>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</si>
  <si>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</si>
  <si>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</si>
  <si>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</si>
  <si>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</si>
  <si>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</si>
  <si>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</si>
  <si>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</si>
  <si>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</si>
  <si>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</si>
  <si>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</si>
  <si>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</si>
  <si>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</si>
  <si>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</si>
  <si>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</si>
  <si>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</si>
  <si>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</si>
  <si>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</si>
  <si>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</si>
  <si>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</si>
  <si>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</si>
  <si>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</si>
  <si>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</si>
  <si>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</si>
  <si>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</si>
  <si>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</si>
  <si>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</si>
  <si>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</si>
  <si>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</si>
  <si>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</si>
  <si>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</si>
  <si>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</si>
  <si>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</si>
  <si>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</si>
  <si>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</si>
  <si>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</si>
  <si>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</si>
  <si>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</si>
  <si>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</si>
  <si>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</si>
  <si>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</si>
  <si>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</si>
  <si>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</si>
  <si>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</si>
  <si>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</si>
  <si>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</si>
  <si>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</si>
  <si>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</si>
  <si>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</si>
  <si>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</si>
  <si>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</si>
  <si>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</si>
  <si>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</si>
  <si>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</si>
  <si>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</si>
  <si>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</si>
  <si>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</si>
  <si>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</si>
  <si>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</si>
  <si>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</si>
  <si>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</si>
  <si>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</si>
  <si>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</si>
  <si>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</si>
  <si>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</si>
  <si>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</si>
  <si>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</si>
  <si>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</si>
  <si>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</si>
  <si>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</si>
  <si>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</si>
  <si>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</si>
  <si>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</si>
  <si>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</si>
  <si>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</si>
  <si>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</si>
  <si>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</si>
  <si>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</si>
  <si>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</si>
  <si>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</si>
  <si>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</si>
  <si>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</si>
  <si>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</si>
  <si>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</si>
  <si>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</si>
  <si>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</si>
  <si>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</si>
  <si>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</si>
  <si>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</si>
  <si>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</si>
  <si>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</si>
  <si>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</si>
  <si>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</si>
  <si>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</si>
  <si>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</si>
  <si>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</si>
  <si>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</si>
  <si>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</si>
  <si>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</si>
  <si>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</si>
  <si>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</si>
  <si>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</si>
  <si>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</si>
  <si>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</si>
  <si>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</si>
  <si>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</si>
  <si>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</si>
  <si>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</si>
  <si>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</si>
  <si>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</si>
  <si>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</si>
  <si>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</si>
  <si>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</si>
  <si>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</si>
  <si>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</si>
  <si>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</si>
  <si>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</si>
  <si>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</si>
  <si>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</si>
  <si>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</si>
  <si>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</si>
  <si>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</si>
  <si>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</si>
  <si>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</si>
  <si>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</si>
  <si>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</si>
  <si>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</si>
  <si>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</si>
  <si>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</si>
  <si>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</si>
  <si>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</si>
  <si>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</si>
  <si>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</si>
  <si>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</si>
  <si>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</si>
  <si>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</si>
  <si>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</si>
  <si>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</si>
  <si>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</si>
  <si>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</si>
  <si>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</si>
  <si>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</si>
  <si>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</si>
  <si>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</si>
  <si>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</si>
  <si>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</si>
  <si>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</si>
  <si>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</si>
  <si>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</si>
  <si>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</si>
  <si>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</si>
  <si>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</si>
  <si>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</si>
  <si>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</si>
  <si>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</si>
  <si>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</si>
  <si>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</si>
  <si>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</si>
  <si>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</si>
  <si>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</si>
  <si>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</si>
  <si>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</si>
  <si>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</si>
  <si>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</si>
  <si>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</si>
  <si>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</si>
  <si>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</si>
  <si>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</si>
  <si>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</si>
  <si>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</si>
  <si>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</si>
  <si>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</si>
  <si>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</si>
  <si>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</si>
  <si>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</si>
  <si>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</si>
  <si>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</si>
  <si>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</si>
  <si>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</si>
  <si>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</si>
  <si>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</si>
  <si>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</si>
  <si>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</si>
  <si>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</si>
  <si>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</si>
  <si>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</si>
  <si>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</si>
  <si>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</si>
  <si>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</si>
  <si>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</si>
  <si>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</si>
  <si>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</si>
  <si>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</si>
  <si>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</si>
  <si>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</si>
  <si>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</si>
  <si>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</si>
  <si>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</si>
  <si>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</si>
  <si>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</si>
  <si>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</si>
  <si>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</si>
  <si>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</si>
  <si>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</si>
  <si>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</si>
  <si>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</si>
  <si>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</si>
  <si>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</si>
  <si>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</si>
  <si>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</si>
  <si>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</si>
  <si>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</si>
  <si>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</si>
  <si>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</si>
  <si>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</si>
  <si>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</si>
  <si>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</si>
  <si>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</si>
  <si>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</si>
  <si>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</si>
  <si>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</si>
  <si>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</si>
  <si>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</si>
  <si>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</si>
  <si>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</si>
  <si>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</si>
  <si>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</si>
  <si>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</si>
  <si>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</si>
  <si>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</si>
  <si>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</si>
  <si>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</si>
  <si>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</si>
  <si>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</si>
  <si>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</si>
  <si>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</si>
  <si>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</si>
  <si>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</si>
  <si>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</si>
  <si>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</si>
  <si>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</si>
  <si>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</si>
  <si>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</si>
  <si>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</si>
  <si>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</si>
  <si>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</si>
  <si>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</si>
  <si>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</si>
  <si>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</si>
  <si>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</si>
  <si>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</si>
  <si>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</si>
  <si>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</si>
  <si>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</si>
  <si>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</si>
  <si>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</si>
  <si>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</si>
  <si>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</si>
  <si>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</si>
  <si>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</si>
  <si>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</si>
  <si>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</si>
  <si>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</si>
  <si>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</si>
  <si>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</si>
  <si>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</si>
  <si>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</si>
  <si>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</si>
  <si>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</si>
  <si>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</si>
  <si>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</si>
  <si>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</si>
  <si>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</si>
  <si>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</si>
  <si>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</si>
  <si>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</si>
  <si>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</si>
  <si>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</si>
  <si>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</si>
  <si>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</si>
  <si>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</si>
  <si>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</si>
  <si>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</si>
  <si>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</si>
  <si>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</si>
  <si>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</si>
  <si>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</si>
  <si>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</si>
  <si>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</si>
  <si>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</si>
  <si>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</si>
  <si>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</si>
  <si>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</si>
  <si>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</si>
  <si>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</si>
  <si>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</si>
  <si>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</si>
  <si>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</si>
  <si>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</si>
  <si>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</si>
  <si>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</si>
  <si>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</si>
  <si>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</si>
  <si>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</si>
  <si>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</si>
  <si>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</si>
  <si>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</si>
  <si>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</si>
  <si>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</si>
  <si>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</si>
  <si>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</si>
  <si>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</si>
  <si>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</si>
  <si>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</si>
  <si>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</si>
  <si>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</si>
  <si>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</si>
  <si>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</si>
  <si>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</si>
  <si>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</si>
  <si>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</si>
  <si>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</si>
  <si>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</si>
  <si>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</si>
  <si>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</si>
  <si>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</si>
  <si>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</si>
  <si>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</si>
  <si>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</si>
  <si>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</si>
  <si>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</si>
  <si>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</si>
  <si>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</si>
  <si>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</si>
  <si>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</si>
  <si>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</si>
  <si>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</si>
  <si>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</si>
  <si>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</si>
  <si>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</si>
  <si>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</si>
  <si>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</si>
  <si>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</si>
  <si>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</si>
  <si>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</si>
  <si>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</si>
  <si>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</si>
  <si>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</si>
  <si>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</si>
  <si>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</si>
  <si>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</si>
  <si>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</si>
  <si>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</si>
  <si>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</si>
  <si>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</si>
  <si>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</si>
  <si>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</si>
  <si>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</si>
  <si>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</si>
  <si>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</si>
  <si>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</si>
  <si>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</si>
  <si>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</si>
  <si>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</si>
  <si>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</si>
  <si>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</si>
  <si>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</si>
  <si>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</si>
  <si>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</si>
  <si>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</si>
  <si>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</si>
  <si>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</si>
  <si>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</si>
  <si>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</si>
  <si>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</si>
  <si>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</si>
  <si>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</si>
  <si>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</si>
  <si>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</si>
  <si>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</si>
  <si>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</si>
  <si>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</si>
  <si>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</si>
  <si>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</si>
  <si>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</si>
  <si>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</si>
  <si>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</si>
  <si>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</si>
  <si>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</si>
  <si>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</si>
  <si>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</si>
  <si>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</si>
  <si>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</si>
  <si>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</si>
  <si>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</si>
  <si>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</si>
  <si>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</si>
  <si>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</si>
  <si>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</si>
  <si>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</si>
  <si>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</si>
  <si>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</si>
  <si>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</si>
  <si>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</si>
  <si>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</si>
  <si>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</si>
  <si>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</si>
  <si>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</si>
  <si>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</si>
  <si>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</si>
  <si>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</si>
  <si>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</si>
  <si>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</si>
  <si>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</si>
  <si>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</si>
  <si>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</si>
  <si>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</si>
  <si>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</si>
  <si>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</si>
  <si>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</si>
  <si>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</si>
  <si>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</si>
  <si>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</si>
  <si>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</si>
  <si>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</si>
  <si>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</si>
  <si>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</si>
  <si>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</si>
  <si>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</si>
  <si>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</si>
  <si>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</si>
  <si>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</si>
  <si>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</si>
  <si>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</si>
  <si>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</si>
  <si>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</si>
  <si>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</si>
  <si>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</si>
  <si>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</si>
  <si>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</si>
  <si>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</si>
  <si>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</si>
  <si>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</si>
  <si>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</si>
  <si>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</si>
  <si>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</si>
  <si>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</si>
  <si>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</si>
  <si>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</si>
  <si>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</si>
  <si>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</si>
  <si>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</si>
  <si>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</si>
  <si>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</si>
  <si>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</si>
  <si>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</si>
  <si>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</si>
  <si>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</si>
  <si>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</si>
  <si>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</si>
  <si>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</si>
  <si>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</si>
  <si>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</si>
  <si>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</si>
  <si>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</si>
  <si>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</si>
  <si>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</si>
  <si>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</si>
  <si>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</si>
  <si>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</si>
  <si>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</si>
  <si>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</si>
  <si>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</si>
  <si>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</si>
  <si>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</si>
  <si>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</si>
  <si>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</si>
  <si>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</si>
  <si>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</si>
  <si>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</si>
  <si>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</si>
  <si>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</si>
  <si>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</si>
  <si>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</si>
  <si>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</si>
  <si>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</si>
  <si>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</si>
  <si>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</si>
  <si>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</si>
  <si>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</si>
  <si>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</si>
  <si>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</si>
  <si>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</si>
  <si>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</si>
  <si>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</si>
  <si>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</si>
  <si>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</si>
  <si>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</si>
  <si>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</si>
  <si>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</si>
  <si>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</si>
  <si>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</si>
  <si>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</si>
  <si>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</si>
  <si>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</si>
  <si>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</si>
  <si>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</si>
  <si>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</si>
  <si>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</si>
  <si>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</si>
  <si>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</si>
  <si>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</si>
  <si>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</si>
  <si>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</si>
  <si>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</si>
  <si>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</si>
  <si>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</si>
  <si>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</si>
  <si>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</si>
  <si>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</si>
  <si>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</si>
  <si>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</si>
  <si>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</si>
  <si>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</si>
  <si>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</si>
  <si>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</si>
  <si>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</si>
  <si>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</si>
  <si>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</si>
  <si>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</si>
  <si>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</si>
  <si>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</si>
  <si>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</si>
  <si>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</si>
  <si>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</si>
  <si>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</si>
  <si>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</si>
  <si>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</si>
  <si>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</si>
  <si>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</si>
  <si>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</si>
  <si>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</si>
  <si>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</si>
  <si>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</si>
  <si>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</si>
  <si>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</si>
  <si>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</si>
  <si>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</si>
  <si>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</si>
  <si>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</si>
  <si>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</si>
  <si>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</si>
  <si>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</si>
  <si>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</si>
  <si>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</si>
  <si>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</si>
  <si>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</si>
  <si>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</si>
  <si>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</si>
  <si>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</si>
  <si>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</si>
  <si>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</si>
  <si>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</si>
  <si>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</si>
  <si>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</si>
  <si>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</si>
  <si>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</si>
  <si>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</si>
  <si>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</si>
  <si>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</si>
  <si>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</si>
  <si>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</si>
  <si>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</si>
  <si>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</si>
  <si>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</si>
  <si>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</si>
  <si>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</si>
  <si>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</si>
  <si>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</si>
  <si>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</si>
  <si>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</si>
  <si>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</si>
  <si>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</si>
  <si>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</si>
  <si>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</si>
  <si>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</si>
  <si>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</si>
  <si>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</si>
  <si>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</si>
  <si>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</si>
  <si>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</si>
  <si>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</si>
  <si>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</si>
  <si>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</si>
  <si>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</si>
  <si>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</si>
  <si>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</si>
  <si>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</si>
  <si>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</si>
  <si>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</si>
  <si>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</si>
  <si>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</si>
  <si>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</si>
  <si>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</si>
  <si>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</si>
  <si>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</si>
  <si>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</si>
  <si>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</si>
  <si>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</si>
  <si>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</si>
  <si>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</si>
  <si>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</si>
  <si>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</si>
  <si>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</si>
  <si>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</si>
  <si>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</si>
  <si>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</si>
  <si>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</si>
  <si>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</si>
  <si>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</si>
  <si>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</si>
  <si>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</si>
  <si>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</si>
  <si>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</si>
  <si>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</si>
  <si>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</si>
  <si>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</si>
  <si>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</si>
  <si>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</si>
  <si>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</si>
  <si>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</si>
  <si>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</si>
  <si>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</si>
  <si>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</si>
  <si>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</si>
  <si>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</si>
  <si>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</si>
  <si>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</si>
  <si>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</si>
  <si>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</si>
  <si>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</si>
  <si>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</si>
  <si>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</si>
  <si>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</si>
  <si>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</si>
  <si>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</si>
  <si>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</si>
  <si>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</si>
  <si>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</si>
  <si>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</si>
  <si>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</si>
  <si>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</si>
  <si>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</si>
  <si>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</si>
  <si>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</si>
  <si>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</si>
  <si>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</si>
  <si>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</si>
  <si>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</si>
  <si>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</si>
  <si>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</si>
  <si>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</si>
  <si>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</si>
  <si>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</si>
  <si>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</si>
  <si>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</si>
  <si>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</si>
  <si>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</si>
  <si>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</si>
  <si>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</si>
  <si>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</si>
  <si>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</si>
  <si>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</si>
  <si>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</si>
  <si>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</si>
  <si>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</si>
  <si>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</si>
  <si>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</si>
  <si>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</si>
  <si>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</si>
  <si>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</si>
  <si>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</si>
  <si>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</si>
  <si>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</si>
  <si>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</si>
  <si>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</si>
  <si>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</si>
  <si>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</si>
  <si>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</si>
  <si>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</si>
  <si>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</si>
  <si>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</si>
  <si>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</si>
  <si>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</si>
  <si>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</si>
  <si>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</si>
  <si>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</si>
  <si>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</si>
  <si>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</si>
  <si>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</si>
  <si>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</si>
  <si>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</si>
  <si>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</si>
  <si>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</si>
  <si>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</si>
  <si>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</si>
  <si>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</si>
  <si>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</si>
  <si>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</si>
  <si>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</si>
  <si>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</si>
  <si>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</si>
  <si>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</si>
  <si>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</si>
  <si>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</si>
  <si>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</si>
  <si>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</si>
  <si>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</si>
  <si>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</si>
  <si>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</si>
  <si>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</si>
  <si>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</si>
  <si>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</si>
  <si>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</si>
  <si>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</si>
  <si>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</si>
  <si>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</si>
  <si>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</si>
  <si>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</si>
  <si>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</si>
  <si>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</si>
  <si>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</si>
  <si>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</si>
  <si>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</si>
  <si>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</si>
  <si>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</si>
  <si>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</si>
  <si>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</si>
  <si>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</si>
  <si>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</si>
  <si>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</si>
  <si>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</si>
  <si>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</si>
  <si>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</si>
  <si>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</si>
  <si>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</si>
  <si>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</si>
  <si>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</si>
  <si>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</si>
  <si>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</si>
  <si>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</si>
  <si>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</si>
  <si>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</si>
  <si>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</si>
  <si>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</si>
  <si>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</si>
  <si>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</si>
  <si>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</si>
  <si>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</si>
  <si>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</si>
  <si>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</si>
  <si>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</si>
  <si>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</si>
  <si>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</si>
  <si>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</si>
  <si>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</si>
  <si>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</si>
  <si>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</si>
  <si>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</si>
  <si>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</si>
  <si>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</si>
  <si>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</si>
  <si>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</si>
  <si>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</si>
  <si>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</si>
  <si>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</si>
  <si>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</si>
  <si>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</si>
  <si>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</si>
  <si>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</si>
  <si>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</si>
  <si>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</si>
  <si>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</si>
  <si>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</si>
  <si>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</si>
  <si>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</si>
  <si>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</si>
  <si>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</si>
  <si>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</si>
  <si>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</si>
  <si>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</si>
  <si>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</si>
  <si>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</si>
  <si>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</si>
  <si>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</si>
  <si>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</si>
  <si>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</si>
  <si>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</si>
  <si>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</si>
  <si>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</si>
  <si>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</si>
  <si>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</si>
  <si>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</si>
  <si>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</si>
  <si>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</si>
  <si>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</si>
  <si>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</si>
  <si>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</si>
  <si>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</si>
  <si>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</si>
  <si>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</si>
  <si>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</si>
  <si>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</si>
  <si>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</si>
  <si>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</si>
  <si>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</si>
  <si>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</si>
  <si>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</si>
  <si>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</si>
  <si>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</si>
  <si>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</si>
  <si>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</si>
  <si>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</si>
  <si>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</si>
  <si>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</si>
  <si>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</si>
  <si>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</si>
  <si>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</si>
  <si>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</si>
  <si>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</si>
  <si>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</si>
  <si>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</si>
  <si>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</si>
  <si>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</si>
  <si>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</si>
  <si>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</si>
  <si>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</si>
  <si>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</si>
  <si>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</si>
  <si>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</si>
  <si>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</si>
  <si>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</si>
  <si>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</si>
  <si>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</si>
  <si>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</si>
  <si>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</si>
  <si>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</si>
  <si>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</si>
  <si>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</si>
  <si>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</si>
  <si>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</si>
  <si>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</si>
  <si>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1845SVEUČILIŠTE U ZAGREBU - PREHRAMBENO BIOTEHNOLOŠKI FAKULTET</t>
  </si>
  <si>
    <t>Zagreb, 16. rujna 2021.</t>
  </si>
  <si>
    <t xml:space="preserve">Nataša Vrbešić, mag.oec. </t>
  </si>
  <si>
    <t>tel: 014605175</t>
  </si>
  <si>
    <t>nvrbesic@pbf.hr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</si>
</sst>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  <numFmt numFmtId="177" formatCode="_-* #,##0.00_-;\-* #,##0.00_-;_-* &quot;-&quot;??_-;_-@_-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19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  <xf numFmtId="177" fontId="23" fillId="0" borderId="0" applyFont="0" applyFill="0" applyBorder="0" applyAlignment="0" applyProtection="0"/>
    <xf numFmtId="0" fontId="24" fillId="21" borderId="0"/>
  </cellStyleXfs>
  <cellXfs count="29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4" fillId="0" borderId="57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58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</cellXfs>
  <cellStyles count="119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Comma 2 2" xfId="117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2" xfId="118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opLeftCell="A13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2" t="s">
        <v>3498</v>
      </c>
      <c r="D3" s="263"/>
      <c r="E3" s="264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5" t="s">
        <v>3499</v>
      </c>
      <c r="D4" s="266"/>
      <c r="E4" s="267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5" t="s">
        <v>3500</v>
      </c>
      <c r="D5" s="266"/>
      <c r="E5" s="267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5" t="s">
        <v>3501</v>
      </c>
      <c r="D6" s="266"/>
      <c r="E6" s="267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5" t="s">
        <v>3502</v>
      </c>
      <c r="D7" s="266"/>
      <c r="E7" s="267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70" t="s">
        <v>1983</v>
      </c>
      <c r="C9" s="269"/>
      <c r="D9" s="269"/>
      <c r="E9" s="269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70" t="s">
        <v>3</v>
      </c>
      <c r="C10" s="269"/>
      <c r="D10" s="269"/>
      <c r="E10" s="269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8"/>
      <c r="C11" s="269"/>
      <c r="D11" s="269"/>
      <c r="E11" s="269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73499545.039000005</v>
      </c>
      <c r="D14" s="161">
        <f>+D15+D16</f>
        <v>67880658.704779997</v>
      </c>
      <c r="E14" s="161">
        <f>+E15+E16</f>
        <v>65178036.814227805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73496545.039000005</v>
      </c>
      <c r="D15" s="164">
        <f>'PLAN PRIHODA I PRIMITAKA '!D67</f>
        <v>67878158.704779997</v>
      </c>
      <c r="E15" s="164">
        <f>'PLAN PRIHODA I PRIMITAKA '!D107</f>
        <v>65176036.814227805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3000</v>
      </c>
      <c r="D16" s="164">
        <f>'PLAN PRIHODA I PRIMITAKA '!D74</f>
        <v>2500</v>
      </c>
      <c r="E16" s="164">
        <f>'PLAN PRIHODA I PRIMITAKA '!D114</f>
        <v>2000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73217856.106735945</v>
      </c>
      <c r="D17" s="168">
        <f>+D18+D19</f>
        <v>66201529.990812317</v>
      </c>
      <c r="E17" s="168">
        <f>+E18+E19</f>
        <v>63200908.975407086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68959258.216999948</v>
      </c>
      <c r="D18" s="170">
        <f>'PLAN RASHODA I IZDATAKA'!D72</f>
        <v>62654869.379072294</v>
      </c>
      <c r="E18" s="170">
        <f>'PLAN RASHODA I IZDATAKA'!D92</f>
        <v>60299528.777952209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4258597.8897359986</v>
      </c>
      <c r="D19" s="170">
        <f>'PLAN RASHODA I IZDATAKA'!D80</f>
        <v>3546660.6117400224</v>
      </c>
      <c r="E19" s="170">
        <f>'PLAN RASHODA I IZDATAKA'!D100</f>
        <v>2901380.1974548772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281688.93226405978</v>
      </c>
      <c r="D20" s="161">
        <f>+D14-D17</f>
        <v>1679128.7139676809</v>
      </c>
      <c r="E20" s="161">
        <f>+E14-E17</f>
        <v>1977127.8388207182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8"/>
      <c r="C21" s="269"/>
      <c r="D21" s="269"/>
      <c r="E21" s="269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5329428</v>
      </c>
      <c r="D23" s="169">
        <f>'PLAN PRIHODA I PRIMITAKA '!D45</f>
        <v>5611117</v>
      </c>
      <c r="E23" s="169">
        <f>'PLAN PRIHODA I PRIMITAKA '!D85</f>
        <v>7290246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-5611117</v>
      </c>
      <c r="D24" s="173">
        <f>'PLAN PRIHODA I PRIMITAKA '!D47</f>
        <v>-7290246</v>
      </c>
      <c r="E24" s="174">
        <f>'PLAN PRIHODA I PRIMITAKA '!D87</f>
        <v>-9267374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8"/>
      <c r="C25" s="269"/>
      <c r="D25" s="269"/>
      <c r="E25" s="269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8"/>
      <c r="C30" s="269"/>
      <c r="D30" s="269"/>
      <c r="E30" s="269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-6.7735940217971802E-2</v>
      </c>
      <c r="D31" s="178">
        <f>+D20+D23+D24+D29</f>
        <v>-0.28603231906890869</v>
      </c>
      <c r="E31" s="178">
        <f>+E20+E23+E24+E29</f>
        <v>-0.16117928177118301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topLeftCell="A46"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="130" zoomScaleNormal="130" workbookViewId="0">
      <pane ySplit="2" topLeftCell="A3" activePane="bottomLeft" state="frozen"/>
      <selection pane="bottomLeft" activeCell="I21" sqref="I21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1" t="s">
        <v>732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49482057</v>
      </c>
      <c r="H3" s="182">
        <v>49482057</v>
      </c>
      <c r="I3" s="182">
        <v>49482057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6615</v>
      </c>
      <c r="F4" s="188" t="str">
        <f t="shared" ref="F4:F67" si="2">IFERROR(VLOOKUP(E4,$Q$6:$T$105,2,FALSE),"")</f>
        <v>Prihodi od pruženih usluga</v>
      </c>
      <c r="G4" s="182">
        <v>8187957.7890000008</v>
      </c>
      <c r="H4" s="182">
        <v>8351716.9447800014</v>
      </c>
      <c r="I4" s="182">
        <v>8435234.1142278016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43</v>
      </c>
      <c r="D5" s="136" t="str">
        <f t="shared" si="1"/>
        <v>Ostali prihodi za posebne namjene</v>
      </c>
      <c r="E5" s="148">
        <v>65264</v>
      </c>
      <c r="F5" s="188" t="str">
        <f t="shared" si="2"/>
        <v>Sufinanciranje cijene usluge, participacije i slično</v>
      </c>
      <c r="G5" s="182">
        <v>1354264</v>
      </c>
      <c r="H5" s="182">
        <v>1354264</v>
      </c>
      <c r="I5" s="182">
        <v>1354264</v>
      </c>
      <c r="K5" s="139" t="str">
        <f t="shared" si="3"/>
        <v>652</v>
      </c>
      <c r="L5" s="139" t="str">
        <f t="shared" si="4"/>
        <v>65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65268</v>
      </c>
      <c r="F6" s="188" t="str">
        <f t="shared" si="2"/>
        <v xml:space="preserve">Ostali prihodi za posebne namjene </v>
      </c>
      <c r="G6" s="182">
        <v>4684285.17</v>
      </c>
      <c r="H6" s="182">
        <v>4840270</v>
      </c>
      <c r="I6" s="182">
        <v>4888672.7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61</v>
      </c>
      <c r="D7" s="136" t="str">
        <f t="shared" si="1"/>
        <v xml:space="preserve">Donacije </v>
      </c>
      <c r="E7" s="148">
        <v>663120000</v>
      </c>
      <c r="F7" s="188" t="str">
        <f t="shared" si="2"/>
        <v>Tekuće donacije od neprofitnih organizacija</v>
      </c>
      <c r="G7" s="182">
        <v>10000</v>
      </c>
      <c r="H7" s="182">
        <v>10000</v>
      </c>
      <c r="I7" s="182">
        <v>10000</v>
      </c>
      <c r="K7" s="139" t="str">
        <f t="shared" si="3"/>
        <v>663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61</v>
      </c>
      <c r="D8" s="136" t="str">
        <f t="shared" si="1"/>
        <v xml:space="preserve">Donacije </v>
      </c>
      <c r="E8" s="148">
        <v>663130000</v>
      </c>
      <c r="F8" s="188" t="str">
        <f t="shared" si="2"/>
        <v>Tekuće donacije od trgovačkih društava</v>
      </c>
      <c r="G8" s="182">
        <v>90000</v>
      </c>
      <c r="H8" s="182">
        <v>100000</v>
      </c>
      <c r="I8" s="182">
        <v>110000</v>
      </c>
      <c r="K8" s="139" t="str">
        <f t="shared" si="3"/>
        <v>663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71</v>
      </c>
      <c r="D9" s="136" t="str">
        <f t="shared" si="1"/>
        <v>Prihodi od prodaje ili zamjene nefinancijske imovine i naknade s naslova osiguranja</v>
      </c>
      <c r="E9" s="148">
        <v>721190071</v>
      </c>
      <c r="F9" s="188" t="str">
        <f t="shared" si="2"/>
        <v>Ostali stambeni objekti izvor 71</v>
      </c>
      <c r="G9" s="182">
        <v>3000</v>
      </c>
      <c r="H9" s="182">
        <v>2500</v>
      </c>
      <c r="I9" s="182">
        <v>2000</v>
      </c>
      <c r="K9" s="139" t="str">
        <f t="shared" si="3"/>
        <v>721</v>
      </c>
      <c r="L9" s="139" t="str">
        <f t="shared" si="4"/>
        <v>72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563</v>
      </c>
      <c r="D10" s="136" t="str">
        <f t="shared" si="1"/>
        <v>Europski fond za regionalni razvoj (ERDF)</v>
      </c>
      <c r="E10" s="148">
        <v>632310563</v>
      </c>
      <c r="F10" s="188" t="str">
        <f t="shared" si="2"/>
        <v>Europski fond za regionalni razvoj (EFRR)</v>
      </c>
      <c r="G10" s="182">
        <v>2796226.23</v>
      </c>
      <c r="H10" s="182">
        <v>1857559.59</v>
      </c>
      <c r="I10" s="182">
        <v>0</v>
      </c>
      <c r="K10" s="139" t="str">
        <f t="shared" si="3"/>
        <v>632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563</v>
      </c>
      <c r="D11" s="136" t="str">
        <f t="shared" si="1"/>
        <v>Europski fond za regionalni razvoj (ERDF)</v>
      </c>
      <c r="E11" s="148">
        <v>632310563</v>
      </c>
      <c r="F11" s="188" t="str">
        <f t="shared" si="2"/>
        <v>Europski fond za regionalni razvoj (EFRR)</v>
      </c>
      <c r="G11" s="182">
        <v>2348801.6800000002</v>
      </c>
      <c r="H11" s="182">
        <v>449954</v>
      </c>
      <c r="I11" s="182">
        <v>0</v>
      </c>
      <c r="K11" s="139" t="str">
        <f t="shared" si="3"/>
        <v>632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561</v>
      </c>
      <c r="D12" s="136" t="str">
        <f t="shared" si="1"/>
        <v>Europski socijalni fond (ESF)</v>
      </c>
      <c r="E12" s="148">
        <v>632410561</v>
      </c>
      <c r="F12" s="188" t="str">
        <f t="shared" si="2"/>
        <v>Europski socijalni fond (ESF)</v>
      </c>
      <c r="G12" s="182">
        <v>1195000</v>
      </c>
      <c r="H12" s="182">
        <v>0</v>
      </c>
      <c r="I12" s="182">
        <v>0</v>
      </c>
      <c r="K12" s="139" t="str">
        <f t="shared" si="3"/>
        <v>632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52</v>
      </c>
      <c r="D13" s="136" t="str">
        <f t="shared" si="1"/>
        <v xml:space="preserve">Ostale pomoći i darovnice </v>
      </c>
      <c r="E13" s="291">
        <v>6394</v>
      </c>
      <c r="F13" s="188" t="str">
        <f t="shared" si="2"/>
        <v>Kapitalni prijenosi između proračunskih korisnika istog proračuna temeljem prijenosa EU sredstava</v>
      </c>
      <c r="G13" s="182">
        <v>1053000</v>
      </c>
      <c r="H13" s="182">
        <v>436400</v>
      </c>
      <c r="I13" s="182">
        <v>0</v>
      </c>
      <c r="K13" s="139" t="str">
        <f t="shared" si="3"/>
        <v>639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52</v>
      </c>
      <c r="D14" s="136" t="str">
        <f t="shared" si="1"/>
        <v xml:space="preserve">Ostale pomoći i darovnice </v>
      </c>
      <c r="E14" s="291">
        <v>6393</v>
      </c>
      <c r="F14" s="188" t="str">
        <f t="shared" si="2"/>
        <v>Tekući prijenosi između proračunskih korisnika istog proračuna temeljem prijenosa EU sredstava</v>
      </c>
      <c r="G14" s="182">
        <v>247000</v>
      </c>
      <c r="H14" s="182">
        <v>183600</v>
      </c>
      <c r="I14" s="182">
        <v>0</v>
      </c>
      <c r="K14" s="139" t="str">
        <f t="shared" si="3"/>
        <v>639</v>
      </c>
      <c r="L14" s="139" t="str">
        <f t="shared" si="4"/>
        <v>63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52</v>
      </c>
      <c r="D15" s="136" t="str">
        <f t="shared" si="1"/>
        <v xml:space="preserve">Ostale pomoći i darovnice </v>
      </c>
      <c r="E15" s="148">
        <v>6393</v>
      </c>
      <c r="F15" s="188" t="str">
        <f t="shared" si="2"/>
        <v>Tekući prijenosi između proračunskih korisnika istog proračuna temeljem prijenosa EU sredstava</v>
      </c>
      <c r="G15" s="182">
        <v>690782</v>
      </c>
      <c r="H15" s="182">
        <v>0</v>
      </c>
      <c r="I15" s="182">
        <v>0</v>
      </c>
      <c r="K15" s="139" t="str">
        <f t="shared" si="3"/>
        <v>639</v>
      </c>
      <c r="L15" s="139" t="str">
        <f t="shared" si="4"/>
        <v>63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52</v>
      </c>
      <c r="D16" s="136" t="str">
        <f t="shared" si="1"/>
        <v xml:space="preserve">Ostale pomoći i darovnice </v>
      </c>
      <c r="E16" s="148">
        <v>6391</v>
      </c>
      <c r="F16" s="188" t="str">
        <f t="shared" si="2"/>
        <v>Tekući prijenosi između proračunskih korisnika istog proračuna</v>
      </c>
      <c r="G16" s="182">
        <v>121903</v>
      </c>
      <c r="H16" s="182">
        <v>183600</v>
      </c>
      <c r="I16" s="182">
        <v>0</v>
      </c>
      <c r="K16" s="139" t="str">
        <f t="shared" si="3"/>
        <v>639</v>
      </c>
      <c r="L16" s="139" t="str">
        <f t="shared" si="4"/>
        <v>63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61</v>
      </c>
      <c r="D17" s="136" t="str">
        <f t="shared" si="1"/>
        <v xml:space="preserve">Donacije </v>
      </c>
      <c r="E17" s="148">
        <v>663130000</v>
      </c>
      <c r="F17" s="188" t="str">
        <f t="shared" si="2"/>
        <v>Tekuće donacije od trgovačkih društava</v>
      </c>
      <c r="G17" s="182">
        <v>628737.17000000004</v>
      </c>
      <c r="H17" s="182">
        <v>628737.17000000004</v>
      </c>
      <c r="I17" s="182">
        <v>0</v>
      </c>
      <c r="K17" s="139" t="str">
        <f t="shared" si="3"/>
        <v>663</v>
      </c>
      <c r="L17" s="139" t="str">
        <f t="shared" si="4"/>
        <v>66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f t="shared" si="0"/>
        <v>576</v>
      </c>
      <c r="D18" s="136" t="str">
        <f t="shared" si="1"/>
        <v>Fond solidarnosti EU</v>
      </c>
      <c r="E18" s="148">
        <v>632315761</v>
      </c>
      <c r="F18" s="188" t="str">
        <f t="shared" si="2"/>
        <v>Tekuće pomoći od institucija i tijela EU - Fond solidarnosti EU - potres ožujak 2020.</v>
      </c>
      <c r="G18" s="182">
        <v>606531</v>
      </c>
      <c r="H18" s="182">
        <v>0</v>
      </c>
      <c r="I18" s="182">
        <v>0</v>
      </c>
      <c r="K18" s="139" t="str">
        <f t="shared" si="3"/>
        <v>632</v>
      </c>
      <c r="L18" s="139" t="str">
        <f t="shared" si="4"/>
        <v>63</v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51</v>
      </c>
      <c r="D19" s="136" t="str">
        <f t="shared" si="1"/>
        <v xml:space="preserve">Pomoći EU </v>
      </c>
      <c r="E19" s="148">
        <v>632311700</v>
      </c>
      <c r="F19" s="188" t="str">
        <f t="shared" si="2"/>
        <v>Tekuće pomoći od institucija i tijela EU - ostalo</v>
      </c>
      <c r="G19" s="182">
        <v>0</v>
      </c>
      <c r="H19" s="182">
        <v>0</v>
      </c>
      <c r="I19" s="182">
        <v>895809</v>
      </c>
      <c r="K19" s="139" t="str">
        <f t="shared" si="3"/>
        <v>632</v>
      </c>
      <c r="L19" s="139" t="str">
        <f t="shared" si="4"/>
        <v>63</v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291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zoomScale="120" zoomScaleNormal="120" workbookViewId="0">
      <pane ySplit="2" topLeftCell="A156" activePane="bottomLeft" state="frozen"/>
      <selection pane="bottomLeft" activeCell="E178" sqref="E178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2" t="s">
        <v>731</v>
      </c>
      <c r="B1" s="272"/>
      <c r="C1" s="272"/>
      <c r="D1" s="272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52</v>
      </c>
      <c r="H3" s="144" t="str">
        <f>IFERROR(VLOOKUP(G3,$X$6:$Y$297,2,FALSE),"")</f>
        <v>REDOVNA DJELATNOST SVEUČILIŠTA U ZAGREBU</v>
      </c>
      <c r="I3" s="182">
        <v>33569461</v>
      </c>
      <c r="J3" s="182">
        <v>33569461</v>
      </c>
      <c r="K3" s="182">
        <v>33569461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52</v>
      </c>
      <c r="H4" s="144" t="str">
        <f t="shared" ref="H4:H67" si="4">IFERROR(VLOOKUP(G4,$X$6:$Y$297,2,FALSE),"")</f>
        <v>REDOVNA DJELATNOST SVEUČILIŠTA U ZAGREBU</v>
      </c>
      <c r="I4" s="182">
        <v>921726.37199999986</v>
      </c>
      <c r="J4" s="182">
        <v>921726.37199999986</v>
      </c>
      <c r="K4" s="182">
        <v>921726.37199999986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52</v>
      </c>
      <c r="H5" s="144" t="str">
        <f t="shared" si="4"/>
        <v>REDOVNA DJELATNOST SVEUČILIŠTA U ZAGREBU</v>
      </c>
      <c r="I5" s="182">
        <v>5307775.1264999984</v>
      </c>
      <c r="J5" s="182">
        <v>5307775.1264999984</v>
      </c>
      <c r="K5" s="182">
        <v>5307775.1264999984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260">
        <v>3211</v>
      </c>
      <c r="F6" s="144" t="str">
        <f t="shared" si="3"/>
        <v>Službena putovanja</v>
      </c>
      <c r="G6" s="183" t="s">
        <v>52</v>
      </c>
      <c r="H6" s="144" t="str">
        <f t="shared" si="4"/>
        <v>REDOVNA DJELATNOST SVEUČILIŠTA U ZAGREBU</v>
      </c>
      <c r="I6" s="182">
        <v>662691.35048435559</v>
      </c>
      <c r="J6" s="182">
        <v>662691.35048435559</v>
      </c>
      <c r="K6" s="182">
        <v>662691.35048435559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261">
        <v>3212</v>
      </c>
      <c r="F7" s="144" t="str">
        <f t="shared" si="3"/>
        <v>Naknade za prijevoz, za rad na terenu i odvojeni život</v>
      </c>
      <c r="G7" s="183" t="s">
        <v>52</v>
      </c>
      <c r="H7" s="144" t="str">
        <f t="shared" si="4"/>
        <v>REDOVNA DJELATNOST SVEUČILIŠTA U ZAGREBU</v>
      </c>
      <c r="I7" s="182">
        <v>458680.99671954365</v>
      </c>
      <c r="J7" s="182">
        <v>458680.99671954365</v>
      </c>
      <c r="K7" s="182">
        <v>458680.99671954365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261">
        <v>3213</v>
      </c>
      <c r="F8" s="144" t="str">
        <f t="shared" si="3"/>
        <v>Stručno usavršavanje zaposlenika</v>
      </c>
      <c r="G8" s="183" t="s">
        <v>52</v>
      </c>
      <c r="H8" s="144" t="str">
        <f t="shared" si="4"/>
        <v>REDOVNA DJELATNOST SVEUČILIŠTA U ZAGREBU</v>
      </c>
      <c r="I8" s="182">
        <v>115337.73271988824</v>
      </c>
      <c r="J8" s="182">
        <v>115337.73271988824</v>
      </c>
      <c r="K8" s="182">
        <v>115337.73271988824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261">
        <v>3214</v>
      </c>
      <c r="F9" s="144" t="str">
        <f t="shared" si="3"/>
        <v>Ostale naknade troškova zaposlenima</v>
      </c>
      <c r="G9" s="183" t="s">
        <v>52</v>
      </c>
      <c r="H9" s="144" t="str">
        <f t="shared" si="4"/>
        <v>REDOVNA DJELATNOST SVEUČILIŠTA U ZAGREBU</v>
      </c>
      <c r="I9" s="182">
        <v>10839.476290635983</v>
      </c>
      <c r="J9" s="182">
        <v>10839.476290635983</v>
      </c>
      <c r="K9" s="182">
        <v>10839.476290635983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261">
        <v>3221</v>
      </c>
      <c r="F10" s="144" t="str">
        <f t="shared" si="3"/>
        <v>Uredski materijal i ostali materijalni rashodi</v>
      </c>
      <c r="G10" s="183" t="s">
        <v>52</v>
      </c>
      <c r="H10" s="144" t="str">
        <f t="shared" si="4"/>
        <v>REDOVNA DJELATNOST SVEUČILIŠTA U ZAGREBU</v>
      </c>
      <c r="I10" s="182">
        <v>58675.796657468985</v>
      </c>
      <c r="J10" s="182">
        <v>58675.796657468985</v>
      </c>
      <c r="K10" s="182">
        <v>58675.796657468985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261">
        <v>3222</v>
      </c>
      <c r="F11" s="144" t="str">
        <f t="shared" si="3"/>
        <v>Materijal i sirovine</v>
      </c>
      <c r="G11" s="183" t="s">
        <v>52</v>
      </c>
      <c r="H11" s="144" t="str">
        <f t="shared" si="4"/>
        <v>REDOVNA DJELATNOST SVEUČILIŠTA U ZAGREBU</v>
      </c>
      <c r="I11" s="182">
        <v>144226.07803193742</v>
      </c>
      <c r="J11" s="182">
        <v>144226.07803193742</v>
      </c>
      <c r="K11" s="182">
        <v>144226.07803193742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261">
        <v>3223</v>
      </c>
      <c r="F12" s="144" t="str">
        <f t="shared" si="3"/>
        <v>Energija</v>
      </c>
      <c r="G12" s="183" t="s">
        <v>52</v>
      </c>
      <c r="H12" s="144" t="str">
        <f t="shared" si="4"/>
        <v>REDOVNA DJELATNOST SVEUČILIŠTA U ZAGREBU</v>
      </c>
      <c r="I12" s="182">
        <v>673987</v>
      </c>
      <c r="J12" s="293">
        <v>673987</v>
      </c>
      <c r="K12" s="293">
        <v>673987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261">
        <v>3224</v>
      </c>
      <c r="F13" s="144" t="str">
        <f t="shared" si="3"/>
        <v>Materijal i dijelovi za tekuće i investicijsko održavanje</v>
      </c>
      <c r="G13" s="183" t="s">
        <v>52</v>
      </c>
      <c r="H13" s="144" t="str">
        <f t="shared" si="4"/>
        <v>REDOVNA DJELATNOST SVEUČILIŠTA U ZAGREBU</v>
      </c>
      <c r="I13" s="182">
        <v>74450.087154105029</v>
      </c>
      <c r="J13" s="182">
        <v>74450.087154105029</v>
      </c>
      <c r="K13" s="182">
        <v>74450.087154105029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261">
        <v>3225</v>
      </c>
      <c r="F14" s="144" t="str">
        <f t="shared" si="3"/>
        <v>Sitni inventar i auto gume</v>
      </c>
      <c r="G14" s="183" t="s">
        <v>52</v>
      </c>
      <c r="H14" s="144" t="str">
        <f t="shared" si="4"/>
        <v>REDOVNA DJELATNOST SVEUČILIŠTA U ZAGREBU</v>
      </c>
      <c r="I14" s="182">
        <v>58019.723092509441</v>
      </c>
      <c r="J14" s="182">
        <v>58019.723092509441</v>
      </c>
      <c r="K14" s="182">
        <v>58019.723092509441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261">
        <v>3227</v>
      </c>
      <c r="F15" s="144" t="str">
        <f t="shared" si="3"/>
        <v>Službena, radna i zaštitna odjeća i obuća</v>
      </c>
      <c r="G15" s="183" t="s">
        <v>52</v>
      </c>
      <c r="H15" s="144" t="str">
        <f t="shared" si="4"/>
        <v>REDOVNA DJELATNOST SVEUČILIŠTA U ZAGREBU</v>
      </c>
      <c r="I15" s="182">
        <v>93052</v>
      </c>
      <c r="J15" s="182">
        <v>93052</v>
      </c>
      <c r="K15" s="182">
        <v>93052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261">
        <v>3231</v>
      </c>
      <c r="F16" s="144" t="str">
        <f t="shared" si="3"/>
        <v>Usluge telefona, pošte i prijevoza</v>
      </c>
      <c r="G16" s="183" t="s">
        <v>52</v>
      </c>
      <c r="H16" s="144" t="str">
        <f t="shared" si="4"/>
        <v>REDOVNA DJELATNOST SVEUČILIŠTA U ZAGREBU</v>
      </c>
      <c r="I16" s="182">
        <v>108451.8127815737</v>
      </c>
      <c r="J16" s="182">
        <v>108451.8127815737</v>
      </c>
      <c r="K16" s="182">
        <v>108451.8127815737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261">
        <v>3232</v>
      </c>
      <c r="F17" s="144" t="str">
        <f t="shared" si="3"/>
        <v>Usluge tekućeg i investicijskog održavanja</v>
      </c>
      <c r="G17" s="183" t="s">
        <v>52</v>
      </c>
      <c r="H17" s="144" t="str">
        <f t="shared" si="4"/>
        <v>REDOVNA DJELATNOST SVEUČILIŠTA U ZAGREBU</v>
      </c>
      <c r="I17" s="182">
        <v>324899.03934301011</v>
      </c>
      <c r="J17" s="182">
        <v>324899.03934301011</v>
      </c>
      <c r="K17" s="182">
        <v>324899.03934301011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261">
        <v>3233</v>
      </c>
      <c r="F18" s="144" t="str">
        <f t="shared" si="3"/>
        <v>Usluge promidžbe i informiranja</v>
      </c>
      <c r="G18" s="183" t="s">
        <v>52</v>
      </c>
      <c r="H18" s="144" t="str">
        <f t="shared" si="4"/>
        <v>REDOVNA DJELATNOST SVEUČILIŠTA U ZAGREBU</v>
      </c>
      <c r="I18" s="182">
        <v>65150.957494243637</v>
      </c>
      <c r="J18" s="182">
        <v>65150.957494243637</v>
      </c>
      <c r="K18" s="182">
        <v>65150.957494243637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261">
        <v>3234</v>
      </c>
      <c r="F19" s="144" t="str">
        <f t="shared" si="3"/>
        <v>Komunalne usluge</v>
      </c>
      <c r="G19" s="183" t="s">
        <v>52</v>
      </c>
      <c r="H19" s="144" t="str">
        <f t="shared" si="4"/>
        <v>REDOVNA DJELATNOST SVEUČILIŠTA U ZAGREBU</v>
      </c>
      <c r="I19" s="182">
        <v>404426.5653911499</v>
      </c>
      <c r="J19" s="182">
        <v>404426.5653911499</v>
      </c>
      <c r="K19" s="182">
        <v>404426.5653911499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261">
        <v>3235</v>
      </c>
      <c r="F20" s="144" t="str">
        <f t="shared" si="3"/>
        <v>Zakupnine i najamnine</v>
      </c>
      <c r="G20" s="183" t="s">
        <v>52</v>
      </c>
      <c r="H20" s="144" t="str">
        <f t="shared" si="4"/>
        <v>REDOVNA DJELATNOST SVEUČILIŠTA U ZAGREBU</v>
      </c>
      <c r="I20" s="182">
        <v>95843.790359307633</v>
      </c>
      <c r="J20" s="182">
        <v>95843.790359307633</v>
      </c>
      <c r="K20" s="182">
        <v>95843.790359307633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261">
        <v>3236</v>
      </c>
      <c r="F21" s="144" t="str">
        <f t="shared" si="3"/>
        <v>Zdravstvene i veterinarske usluge</v>
      </c>
      <c r="G21" s="183" t="s">
        <v>52</v>
      </c>
      <c r="H21" s="144" t="str">
        <f t="shared" si="4"/>
        <v>REDOVNA DJELATNOST SVEUČILIŠTA U ZAGREBU</v>
      </c>
      <c r="I21" s="182">
        <v>115240.74793202465</v>
      </c>
      <c r="J21" s="182">
        <v>115240.74793202465</v>
      </c>
      <c r="K21" s="182">
        <v>115240.74793202465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261">
        <v>3237</v>
      </c>
      <c r="F22" s="144" t="str">
        <f t="shared" si="3"/>
        <v>Intelektualne i osobne usluge</v>
      </c>
      <c r="G22" s="183" t="s">
        <v>52</v>
      </c>
      <c r="H22" s="144" t="str">
        <f t="shared" si="4"/>
        <v>REDOVNA DJELATNOST SVEUČILIŠTA U ZAGREBU</v>
      </c>
      <c r="I22" s="182">
        <v>268904.58682059316</v>
      </c>
      <c r="J22" s="182">
        <v>268904.58682059316</v>
      </c>
      <c r="K22" s="182">
        <v>268904.58682059316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261">
        <v>3238</v>
      </c>
      <c r="F23" s="144" t="str">
        <f t="shared" si="3"/>
        <v>Računalne usluge</v>
      </c>
      <c r="G23" s="183" t="s">
        <v>52</v>
      </c>
      <c r="H23" s="144" t="str">
        <f t="shared" si="4"/>
        <v>REDOVNA DJELATNOST SVEUČILIŠTA U ZAGREBU</v>
      </c>
      <c r="I23" s="182">
        <v>126565.14816197856</v>
      </c>
      <c r="J23" s="182">
        <v>126565.14816197856</v>
      </c>
      <c r="K23" s="182">
        <v>126565.14816197856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261">
        <v>3239</v>
      </c>
      <c r="F24" s="144" t="str">
        <f t="shared" si="3"/>
        <v>Ostale usluge</v>
      </c>
      <c r="G24" s="183" t="s">
        <v>52</v>
      </c>
      <c r="H24" s="144" t="str">
        <f t="shared" si="4"/>
        <v>REDOVNA DJELATNOST SVEUČILIŠTA U ZAGREBU</v>
      </c>
      <c r="I24" s="182">
        <v>288273.01945570327</v>
      </c>
      <c r="J24" s="182">
        <v>288273.01945570327</v>
      </c>
      <c r="K24" s="182">
        <v>288273.01945570327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261">
        <v>3241</v>
      </c>
      <c r="F25" s="144" t="str">
        <f t="shared" si="3"/>
        <v>Naknade troškova osobama izvan radnog odnosa</v>
      </c>
      <c r="G25" s="183" t="s">
        <v>52</v>
      </c>
      <c r="H25" s="144" t="str">
        <f t="shared" si="4"/>
        <v>REDOVNA DJELATNOST SVEUČILIŠTA U ZAGREBU</v>
      </c>
      <c r="I25" s="182">
        <v>14034.269302612904</v>
      </c>
      <c r="J25" s="182">
        <v>14034.269302612904</v>
      </c>
      <c r="K25" s="182">
        <v>14034.269302612904</v>
      </c>
      <c r="M25" s="139" t="str">
        <f t="shared" si="5"/>
        <v>324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261">
        <v>3292</v>
      </c>
      <c r="F26" s="144" t="str">
        <f t="shared" si="3"/>
        <v>Premije osiguranja</v>
      </c>
      <c r="G26" s="183" t="s">
        <v>52</v>
      </c>
      <c r="H26" s="144" t="str">
        <f t="shared" si="4"/>
        <v>REDOVNA DJELATNOST SVEUČILIŠTA U ZAGREBU</v>
      </c>
      <c r="I26" s="182">
        <v>41361.15953005835</v>
      </c>
      <c r="J26" s="182">
        <v>41361.15953005835</v>
      </c>
      <c r="K26" s="182">
        <v>41361.15953005835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261">
        <v>3293</v>
      </c>
      <c r="F27" s="144" t="str">
        <f t="shared" si="3"/>
        <v>Reprezentacija</v>
      </c>
      <c r="G27" s="183" t="s">
        <v>52</v>
      </c>
      <c r="H27" s="144" t="str">
        <f t="shared" si="4"/>
        <v>REDOVNA DJELATNOST SVEUČILIŠTA U ZAGREBU</v>
      </c>
      <c r="I27" s="182">
        <v>50000</v>
      </c>
      <c r="J27" s="182">
        <v>50000</v>
      </c>
      <c r="K27" s="182">
        <v>50000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261">
        <v>3294</v>
      </c>
      <c r="F28" s="144" t="str">
        <f t="shared" si="3"/>
        <v>Članarine i norme</v>
      </c>
      <c r="G28" s="183" t="s">
        <v>52</v>
      </c>
      <c r="H28" s="144" t="str">
        <f t="shared" si="4"/>
        <v>REDOVNA DJELATNOST SVEUČILIŠTA U ZAGREBU</v>
      </c>
      <c r="I28" s="182">
        <v>11609.649606023277</v>
      </c>
      <c r="J28" s="182">
        <v>11609.649606023277</v>
      </c>
      <c r="K28" s="182">
        <v>11609.649606023277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261">
        <v>3295</v>
      </c>
      <c r="F29" s="144" t="str">
        <f t="shared" si="3"/>
        <v>Pristojbe i naknade</v>
      </c>
      <c r="G29" s="183" t="s">
        <v>52</v>
      </c>
      <c r="H29" s="144" t="str">
        <f t="shared" si="4"/>
        <v>REDOVNA DJELATNOST SVEUČILIŠTA U ZAGREBU</v>
      </c>
      <c r="I29" s="182">
        <v>65721.456246382382</v>
      </c>
      <c r="J29" s="182">
        <v>65721.456246382382</v>
      </c>
      <c r="K29" s="182">
        <v>65721.456246382382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261">
        <v>3296</v>
      </c>
      <c r="F30" s="144" t="str">
        <f t="shared" si="3"/>
        <v>Troškovi sudskih postupaka</v>
      </c>
      <c r="G30" s="183" t="s">
        <v>52</v>
      </c>
      <c r="H30" s="144" t="str">
        <f t="shared" si="4"/>
        <v>REDOVNA DJELATNOST SVEUČILIŠTA U ZAGREBU</v>
      </c>
      <c r="I30" s="182">
        <v>17114.962564162077</v>
      </c>
      <c r="J30" s="182">
        <v>17114.962564162077</v>
      </c>
      <c r="K30" s="182">
        <v>17114.962564162077</v>
      </c>
      <c r="M30" s="139" t="str">
        <f t="shared" si="5"/>
        <v>329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261">
        <v>3299</v>
      </c>
      <c r="F31" s="144" t="str">
        <f t="shared" si="3"/>
        <v>Ostali nespomenuti rashodi poslovanja</v>
      </c>
      <c r="G31" s="183" t="s">
        <v>52</v>
      </c>
      <c r="H31" s="144" t="str">
        <f t="shared" si="4"/>
        <v>REDOVNA DJELATNOST SVEUČILIŠTA U ZAGREBU</v>
      </c>
      <c r="I31" s="182">
        <v>60586.967477133752</v>
      </c>
      <c r="J31" s="182">
        <v>60586.967477133752</v>
      </c>
      <c r="K31" s="182">
        <v>60586.967477133752</v>
      </c>
      <c r="M31" s="139" t="str">
        <f t="shared" si="5"/>
        <v>329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3431</v>
      </c>
      <c r="F32" s="144" t="str">
        <f t="shared" si="3"/>
        <v>Bankarske usluge i usluge platnog prometa</v>
      </c>
      <c r="G32" s="183" t="s">
        <v>52</v>
      </c>
      <c r="H32" s="144" t="str">
        <f t="shared" si="4"/>
        <v>REDOVNA DJELATNOST SVEUČILIŠTA U ZAGREBU</v>
      </c>
      <c r="I32" s="182">
        <v>24702.595967607263</v>
      </c>
      <c r="J32" s="182">
        <v>24702.595967607263</v>
      </c>
      <c r="K32" s="182">
        <v>24702.595967607263</v>
      </c>
      <c r="M32" s="139" t="str">
        <f t="shared" si="5"/>
        <v>343</v>
      </c>
      <c r="N32" s="139" t="str">
        <f t="shared" si="6"/>
        <v>34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3721</v>
      </c>
      <c r="F33" s="144" t="str">
        <f t="shared" si="3"/>
        <v>Naknade građanima i kućanstvima u novcu</v>
      </c>
      <c r="G33" s="183" t="s">
        <v>52</v>
      </c>
      <c r="H33" s="144" t="str">
        <f t="shared" si="4"/>
        <v>REDOVNA DJELATNOST SVEUČILIŠTA U ZAGREBU</v>
      </c>
      <c r="I33" s="182">
        <v>2281.9950085549435</v>
      </c>
      <c r="J33" s="182">
        <v>2281.9950085549435</v>
      </c>
      <c r="K33" s="182">
        <v>2281.9950085549435</v>
      </c>
      <c r="M33" s="139" t="str">
        <f t="shared" si="5"/>
        <v>372</v>
      </c>
      <c r="N33" s="139" t="str">
        <f t="shared" si="6"/>
        <v>37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3811</v>
      </c>
      <c r="F34" s="144" t="str">
        <f t="shared" si="3"/>
        <v>Tekuće donacije u novcu</v>
      </c>
      <c r="G34" s="183" t="s">
        <v>52</v>
      </c>
      <c r="H34" s="144" t="str">
        <f t="shared" si="4"/>
        <v>REDOVNA DJELATNOST SVEUČILIŠTA U ZAGREBU</v>
      </c>
      <c r="I34" s="182">
        <v>9127.9800342197741</v>
      </c>
      <c r="J34" s="182">
        <v>9127.9800342197741</v>
      </c>
      <c r="K34" s="182">
        <v>9127.9800342197741</v>
      </c>
      <c r="M34" s="139" t="str">
        <f t="shared" si="5"/>
        <v>381</v>
      </c>
      <c r="N34" s="139" t="str">
        <f t="shared" si="6"/>
        <v>38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4224</v>
      </c>
      <c r="F35" s="144" t="str">
        <f t="shared" si="3"/>
        <v>Medicinska i laboratorijska oprema</v>
      </c>
      <c r="G35" s="183" t="s">
        <v>52</v>
      </c>
      <c r="H35" s="144" t="str">
        <f t="shared" si="4"/>
        <v>REDOVNA DJELATNOST SVEUČILIŠTA U ZAGREBU</v>
      </c>
      <c r="I35" s="182">
        <v>520351.911825741</v>
      </c>
      <c r="J35" s="182">
        <v>520351.911825741</v>
      </c>
      <c r="K35" s="182">
        <v>520351.911825741</v>
      </c>
      <c r="M35" s="139" t="str">
        <f t="shared" si="5"/>
        <v>422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4241</v>
      </c>
      <c r="F36" s="144" t="str">
        <f t="shared" si="3"/>
        <v>Knjige</v>
      </c>
      <c r="G36" s="183" t="s">
        <v>52</v>
      </c>
      <c r="H36" s="144" t="str">
        <f t="shared" si="4"/>
        <v>REDOVNA DJELATNOST SVEUČILIŠTA U ZAGREBU</v>
      </c>
      <c r="I36" s="182">
        <v>5819.0872718151059</v>
      </c>
      <c r="J36" s="182">
        <v>5819.0872718151059</v>
      </c>
      <c r="K36" s="182">
        <v>5819.0872718151059</v>
      </c>
      <c r="M36" s="139" t="str">
        <f t="shared" si="5"/>
        <v>424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2"/>
        <v>Opći prihodi i primici</v>
      </c>
      <c r="E37" s="149">
        <v>4521</v>
      </c>
      <c r="F37" s="144" t="str">
        <f t="shared" si="3"/>
        <v>Dodatna ulaganja na postrojenjima i opremi</v>
      </c>
      <c r="G37" s="183" t="s">
        <v>52</v>
      </c>
      <c r="H37" s="144" t="str">
        <f t="shared" si="4"/>
        <v>REDOVNA DJELATNOST SVEUČILIŠTA U ZAGREBU</v>
      </c>
      <c r="I37" s="182">
        <v>17114.962564162077</v>
      </c>
      <c r="J37" s="182">
        <v>17114.962564162077</v>
      </c>
      <c r="K37" s="182">
        <v>17114.962564162077</v>
      </c>
      <c r="M37" s="139" t="str">
        <f t="shared" si="5"/>
        <v>452</v>
      </c>
      <c r="N37" s="139" t="str">
        <f t="shared" si="6"/>
        <v>45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2"/>
        <v>Opći prihodi i primici</v>
      </c>
      <c r="E38" s="149">
        <v>4221</v>
      </c>
      <c r="F38" s="144" t="str">
        <f t="shared" si="3"/>
        <v>Uredska oprema i namještaj</v>
      </c>
      <c r="G38" s="183" t="s">
        <v>52</v>
      </c>
      <c r="H38" s="144" t="str">
        <f t="shared" si="4"/>
        <v>REDOVNA DJELATNOST SVEUČILIŠTA U ZAGREBU</v>
      </c>
      <c r="I38" s="182">
        <v>154548.11195438355</v>
      </c>
      <c r="J38" s="182">
        <v>154548.11195438355</v>
      </c>
      <c r="K38" s="182">
        <v>154548.11195438355</v>
      </c>
      <c r="M38" s="139" t="str">
        <f t="shared" si="5"/>
        <v>422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11</v>
      </c>
      <c r="D39" s="144" t="str">
        <f t="shared" si="2"/>
        <v>Opći prihodi i primici</v>
      </c>
      <c r="E39" s="149">
        <v>4222</v>
      </c>
      <c r="F39" s="144" t="str">
        <f t="shared" si="3"/>
        <v>Komunikacijska oprema</v>
      </c>
      <c r="G39" s="183" t="s">
        <v>52</v>
      </c>
      <c r="H39" s="144" t="str">
        <f t="shared" si="4"/>
        <v>REDOVNA DJELATNOST SVEUČILIŠTA U ZAGREBU</v>
      </c>
      <c r="I39" s="182">
        <v>22819.950085549437</v>
      </c>
      <c r="J39" s="182">
        <v>22819.950085549437</v>
      </c>
      <c r="K39" s="182">
        <v>22819.950085549437</v>
      </c>
      <c r="M39" s="139" t="str">
        <f t="shared" si="5"/>
        <v>422</v>
      </c>
      <c r="N39" s="139" t="str">
        <f t="shared" si="6"/>
        <v>42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11</v>
      </c>
      <c r="D40" s="144" t="str">
        <f t="shared" si="2"/>
        <v>Opći prihodi i primici</v>
      </c>
      <c r="E40" s="149">
        <v>4223</v>
      </c>
      <c r="F40" s="144" t="str">
        <f t="shared" si="3"/>
        <v>Oprema za održavanje i zaštitu</v>
      </c>
      <c r="G40" s="183" t="s">
        <v>52</v>
      </c>
      <c r="H40" s="144" t="str">
        <f t="shared" si="4"/>
        <v>REDOVNA DJELATNOST SVEUČILIŠTA U ZAGREBU</v>
      </c>
      <c r="I40" s="182">
        <v>95273.291607168896</v>
      </c>
      <c r="J40" s="182">
        <v>95273.291607168896</v>
      </c>
      <c r="K40" s="182">
        <v>95273.291607168896</v>
      </c>
      <c r="M40" s="139" t="str">
        <f t="shared" si="5"/>
        <v>422</v>
      </c>
      <c r="N40" s="139" t="str">
        <f t="shared" si="6"/>
        <v>42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11</v>
      </c>
      <c r="D41" s="144" t="str">
        <f t="shared" si="2"/>
        <v>Opći prihodi i primici</v>
      </c>
      <c r="E41" s="149">
        <v>4225</v>
      </c>
      <c r="F41" s="144" t="str">
        <f t="shared" si="3"/>
        <v>Instrumenti, uređaji i strojevi</v>
      </c>
      <c r="G41" s="183" t="s">
        <v>52</v>
      </c>
      <c r="H41" s="144" t="str">
        <f t="shared" si="4"/>
        <v>REDOVNA DJELATNOST SVEUČILIŠTA U ZAGREBU</v>
      </c>
      <c r="I41" s="182">
        <v>250448.95218890507</v>
      </c>
      <c r="J41" s="182">
        <v>250448.95218890507</v>
      </c>
      <c r="K41" s="182">
        <v>250448.95218890507</v>
      </c>
      <c r="M41" s="139" t="str">
        <f t="shared" si="5"/>
        <v>422</v>
      </c>
      <c r="N41" s="139" t="str">
        <f t="shared" si="6"/>
        <v>42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11</v>
      </c>
      <c r="D42" s="144" t="str">
        <f t="shared" si="2"/>
        <v>Opći prihodi i primici</v>
      </c>
      <c r="E42" s="149">
        <v>3114</v>
      </c>
      <c r="F42" s="144" t="str">
        <f t="shared" si="3"/>
        <v>Plaće za posebne uvjete rada</v>
      </c>
      <c r="G42" s="183" t="s">
        <v>2086</v>
      </c>
      <c r="H42" s="144" t="str">
        <f t="shared" si="4"/>
        <v>PRAVOMOĆNE SUDSKE PRESUDE</v>
      </c>
      <c r="I42" s="182">
        <v>271830</v>
      </c>
      <c r="J42" s="293">
        <v>271830</v>
      </c>
      <c r="K42" s="293">
        <v>271830</v>
      </c>
      <c r="M42" s="139" t="str">
        <f t="shared" si="5"/>
        <v>311</v>
      </c>
      <c r="N42" s="139" t="str">
        <f t="shared" si="6"/>
        <v>31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3111</v>
      </c>
      <c r="F43" s="144" t="str">
        <f t="shared" si="3"/>
        <v>Plaće za redovan rad</v>
      </c>
      <c r="G43" s="183" t="s">
        <v>149</v>
      </c>
      <c r="H43" s="144" t="str">
        <f t="shared" si="4"/>
        <v>REDOVNA DJELATNOST SVEUČILIŠTA U ZAGREBU (IZ EVIDENCIJSKIH PRIHODA)</v>
      </c>
      <c r="I43" s="182">
        <v>3807771.5524229072</v>
      </c>
      <c r="J43" s="182">
        <v>3845849.2679471364</v>
      </c>
      <c r="K43" s="182">
        <v>3884307.760626608</v>
      </c>
      <c r="M43" s="139" t="str">
        <f t="shared" si="5"/>
        <v>311</v>
      </c>
      <c r="N43" s="139" t="str">
        <f t="shared" si="6"/>
        <v>31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3121</v>
      </c>
      <c r="F44" s="144" t="str">
        <f t="shared" si="3"/>
        <v>Ostali rashodi za zaposlene</v>
      </c>
      <c r="G44" s="183" t="s">
        <v>149</v>
      </c>
      <c r="H44" s="144" t="str">
        <f t="shared" si="4"/>
        <v>REDOVNA DJELATNOST SVEUČILIŠTA U ZAGREBU (IZ EVIDENCIJSKIH PRIHODA)</v>
      </c>
      <c r="I44" s="182">
        <v>92565.388546255519</v>
      </c>
      <c r="J44" s="182">
        <v>93491.042431718073</v>
      </c>
      <c r="K44" s="182">
        <v>94425.952856035248</v>
      </c>
      <c r="M44" s="139" t="str">
        <f t="shared" si="5"/>
        <v>312</v>
      </c>
      <c r="N44" s="139" t="str">
        <f t="shared" si="6"/>
        <v>31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3132</v>
      </c>
      <c r="F45" s="144" t="str">
        <f t="shared" si="3"/>
        <v>Doprinosi za obvezno zdravstveno osiguranje</v>
      </c>
      <c r="G45" s="183" t="s">
        <v>149</v>
      </c>
      <c r="H45" s="144" t="str">
        <f t="shared" si="4"/>
        <v>REDOVNA DJELATNOST SVEUČILIŠTA U ZAGREBU (IZ EVIDENCIJSKIH PRIHODA)</v>
      </c>
      <c r="I45" s="182">
        <v>575881.36211453739</v>
      </c>
      <c r="J45" s="182">
        <v>581640.17573568271</v>
      </c>
      <c r="K45" s="182">
        <v>587456.57749303954</v>
      </c>
      <c r="M45" s="139" t="str">
        <f t="shared" si="5"/>
        <v>313</v>
      </c>
      <c r="N45" s="139" t="str">
        <f t="shared" si="6"/>
        <v>31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3211</v>
      </c>
      <c r="F46" s="144" t="str">
        <f t="shared" si="3"/>
        <v>Službena putovanja</v>
      </c>
      <c r="G46" s="183" t="s">
        <v>149</v>
      </c>
      <c r="H46" s="144" t="str">
        <f t="shared" si="4"/>
        <v>REDOVNA DJELATNOST SVEUČILIŠTA U ZAGREBU (IZ EVIDENCIJSKIH PRIHODA)</v>
      </c>
      <c r="I46" s="182">
        <v>165096.55770925109</v>
      </c>
      <c r="J46" s="182">
        <v>166747.52328634361</v>
      </c>
      <c r="K46" s="182">
        <v>168414.99851920706</v>
      </c>
      <c r="M46" s="139" t="str">
        <f t="shared" si="5"/>
        <v>321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3212</v>
      </c>
      <c r="F47" s="144" t="str">
        <f t="shared" si="3"/>
        <v>Naknade za prijevoz, za rad na terenu i odvojeni život</v>
      </c>
      <c r="G47" s="183" t="s">
        <v>149</v>
      </c>
      <c r="H47" s="144" t="str">
        <f t="shared" si="4"/>
        <v>REDOVNA DJELATNOST SVEUČILIŠTA U ZAGREBU (IZ EVIDENCIJSKIH PRIHODA)</v>
      </c>
      <c r="I47" s="182">
        <v>90507.479295154175</v>
      </c>
      <c r="J47" s="182">
        <v>91412.554088105724</v>
      </c>
      <c r="K47" s="182">
        <v>92326.679628986778</v>
      </c>
      <c r="M47" s="139" t="str">
        <f t="shared" si="5"/>
        <v>321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3213</v>
      </c>
      <c r="F48" s="144" t="str">
        <f t="shared" si="3"/>
        <v>Stručno usavršavanje zaposlenika</v>
      </c>
      <c r="G48" s="183" t="s">
        <v>149</v>
      </c>
      <c r="H48" s="144" t="str">
        <f t="shared" si="4"/>
        <v>REDOVNA DJELATNOST SVEUČILIŠTA U ZAGREBU (IZ EVIDENCIJSKIH PRIHODA)</v>
      </c>
      <c r="I48" s="182">
        <v>58124.387665198235</v>
      </c>
      <c r="J48" s="182">
        <v>58705.63154185022</v>
      </c>
      <c r="K48" s="182">
        <v>59292.68785726872</v>
      </c>
      <c r="M48" s="139" t="str">
        <f t="shared" si="5"/>
        <v>321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3214</v>
      </c>
      <c r="F49" s="144" t="str">
        <f t="shared" si="3"/>
        <v>Ostale naknade troškova zaposlenima</v>
      </c>
      <c r="G49" s="183" t="s">
        <v>149</v>
      </c>
      <c r="H49" s="144" t="str">
        <f t="shared" si="4"/>
        <v>REDOVNA DJELATNOST SVEUČILIŠTA U ZAGREBU (IZ EVIDENCIJSKIH PRIHODA)</v>
      </c>
      <c r="I49" s="182">
        <v>2728.8687224669602</v>
      </c>
      <c r="J49" s="182">
        <v>2756.1574096916297</v>
      </c>
      <c r="K49" s="182">
        <v>2783.7189837885462</v>
      </c>
      <c r="M49" s="139" t="str">
        <f t="shared" si="5"/>
        <v>321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3221</v>
      </c>
      <c r="F50" s="144" t="str">
        <f t="shared" si="3"/>
        <v>Uredski materijal i ostali materijalni rashodi</v>
      </c>
      <c r="G50" s="183" t="s">
        <v>149</v>
      </c>
      <c r="H50" s="144" t="str">
        <f t="shared" si="4"/>
        <v>REDOVNA DJELATNOST SVEUČILIŠTA U ZAGREBU (IZ EVIDENCIJSKIH PRIHODA)</v>
      </c>
      <c r="I50" s="182">
        <v>104206.19383259912</v>
      </c>
      <c r="J50" s="182">
        <v>105248.25577092511</v>
      </c>
      <c r="K50" s="182">
        <v>106300.73832863437</v>
      </c>
      <c r="M50" s="139" t="str">
        <f t="shared" si="5"/>
        <v>322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3222</v>
      </c>
      <c r="F51" s="144" t="str">
        <f t="shared" si="3"/>
        <v>Materijal i sirovine</v>
      </c>
      <c r="G51" s="183" t="s">
        <v>149</v>
      </c>
      <c r="H51" s="144" t="str">
        <f t="shared" si="4"/>
        <v>REDOVNA DJELATNOST SVEUČILIŠTA U ZAGREBU (IZ EVIDENCIJSKIH PRIHODA)</v>
      </c>
      <c r="I51" s="182">
        <v>609310.90458149789</v>
      </c>
      <c r="J51" s="182">
        <v>615404.01362731284</v>
      </c>
      <c r="K51" s="182">
        <v>621558.05376358598</v>
      </c>
      <c r="M51" s="139" t="str">
        <f t="shared" si="5"/>
        <v>322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3223</v>
      </c>
      <c r="F52" s="144" t="str">
        <f t="shared" si="3"/>
        <v>Energija</v>
      </c>
      <c r="G52" s="183" t="s">
        <v>149</v>
      </c>
      <c r="H52" s="144" t="str">
        <f t="shared" si="4"/>
        <v>REDOVNA DJELATNOST SVEUČILIŠTA U ZAGREBU (IZ EVIDENCIJSKIH PRIHODA)</v>
      </c>
      <c r="I52" s="182">
        <v>195114.11365638766</v>
      </c>
      <c r="J52" s="182">
        <v>197065.25479295154</v>
      </c>
      <c r="K52" s="182">
        <v>199035.90734088107</v>
      </c>
      <c r="M52" s="139" t="str">
        <f t="shared" si="5"/>
        <v>322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3224</v>
      </c>
      <c r="F53" s="144" t="str">
        <f t="shared" si="3"/>
        <v>Materijal i dijelovi za tekuće i investicijsko održavanje</v>
      </c>
      <c r="G53" s="183" t="s">
        <v>149</v>
      </c>
      <c r="H53" s="144" t="str">
        <f t="shared" si="4"/>
        <v>REDOVNA DJELATNOST SVEUČILIŠTA U ZAGREBU (IZ EVIDENCIJSKIH PRIHODA)</v>
      </c>
      <c r="I53" s="182">
        <v>71413.674008810573</v>
      </c>
      <c r="J53" s="182">
        <v>72127.810748898686</v>
      </c>
      <c r="K53" s="182">
        <v>72849.08885638768</v>
      </c>
      <c r="M53" s="139" t="str">
        <f t="shared" si="5"/>
        <v>322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3225</v>
      </c>
      <c r="F54" s="144" t="str">
        <f t="shared" si="3"/>
        <v>Sitni inventar i auto gume</v>
      </c>
      <c r="G54" s="183" t="s">
        <v>149</v>
      </c>
      <c r="H54" s="144" t="str">
        <f t="shared" si="4"/>
        <v>REDOVNA DJELATNOST SVEUČILIŠTA U ZAGREBU (IZ EVIDENCIJSKIH PRIHODA)</v>
      </c>
      <c r="I54" s="182">
        <v>119569.93118942733</v>
      </c>
      <c r="J54" s="182">
        <v>120765.6305013216</v>
      </c>
      <c r="K54" s="182">
        <v>121973.28680633481</v>
      </c>
      <c r="M54" s="139" t="str">
        <f t="shared" si="5"/>
        <v>322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3227</v>
      </c>
      <c r="F55" s="144" t="str">
        <f t="shared" si="3"/>
        <v>Službena, radna i zaštitna odjeća i obuća</v>
      </c>
      <c r="G55" s="183" t="s">
        <v>149</v>
      </c>
      <c r="H55" s="144" t="str">
        <f t="shared" si="4"/>
        <v>REDOVNA DJELATNOST SVEUČILIŠTA U ZAGREBU (IZ EVIDENCIJSKIH PRIHODA)</v>
      </c>
      <c r="I55" s="182">
        <v>14553.966519823789</v>
      </c>
      <c r="J55" s="182">
        <v>14699.506185022026</v>
      </c>
      <c r="K55" s="182">
        <v>14846.501246872247</v>
      </c>
      <c r="M55" s="139" t="str">
        <f t="shared" si="5"/>
        <v>322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3231</v>
      </c>
      <c r="F56" s="144" t="str">
        <f t="shared" si="3"/>
        <v>Usluge telefona, pošte i prijevoza</v>
      </c>
      <c r="G56" s="183" t="s">
        <v>149</v>
      </c>
      <c r="H56" s="144" t="str">
        <f t="shared" si="4"/>
        <v>REDOVNA DJELATNOST SVEUČILIŠTA U ZAGREBU (IZ EVIDENCIJSKIH PRIHODA)</v>
      </c>
      <c r="I56" s="182">
        <v>81138.363348017621</v>
      </c>
      <c r="J56" s="182">
        <v>81949.746981497796</v>
      </c>
      <c r="K56" s="182">
        <v>82769.24445131277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3232</v>
      </c>
      <c r="F57" s="144" t="str">
        <f t="shared" si="3"/>
        <v>Usluge tekućeg i investicijskog održavanja</v>
      </c>
      <c r="G57" s="183" t="s">
        <v>149</v>
      </c>
      <c r="H57" s="144" t="str">
        <f t="shared" si="4"/>
        <v>REDOVNA DJELATNOST SVEUČILIŠTA U ZAGREBU (IZ EVIDENCIJSKIH PRIHODA)</v>
      </c>
      <c r="I57" s="182">
        <v>367214.76775330398</v>
      </c>
      <c r="J57" s="182">
        <v>370886.91543083702</v>
      </c>
      <c r="K57" s="182">
        <v>374595.78458514542</v>
      </c>
      <c r="M57" s="139" t="str">
        <f t="shared" si="5"/>
        <v>323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3233</v>
      </c>
      <c r="F58" s="144" t="str">
        <f t="shared" si="3"/>
        <v>Usluge promidžbe i informiranja</v>
      </c>
      <c r="G58" s="183" t="s">
        <v>149</v>
      </c>
      <c r="H58" s="144" t="str">
        <f t="shared" si="4"/>
        <v>REDOVNA DJELATNOST SVEUČILIŠTA U ZAGREBU (IZ EVIDENCIJSKIH PRIHODA)</v>
      </c>
      <c r="I58" s="182">
        <v>77954.683171806158</v>
      </c>
      <c r="J58" s="182">
        <v>78734.230003524222</v>
      </c>
      <c r="K58" s="182">
        <v>79521.572303559471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3234</v>
      </c>
      <c r="F59" s="144" t="str">
        <f t="shared" si="3"/>
        <v>Komunalne usluge</v>
      </c>
      <c r="G59" s="183" t="s">
        <v>149</v>
      </c>
      <c r="H59" s="144" t="str">
        <f t="shared" si="4"/>
        <v>REDOVNA DJELATNOST SVEUČILIŠTA U ZAGREBU (IZ EVIDENCIJSKIH PRIHODA)</v>
      </c>
      <c r="I59" s="182">
        <v>49210.599295154185</v>
      </c>
      <c r="J59" s="182">
        <v>49702.705288105724</v>
      </c>
      <c r="K59" s="182">
        <v>50199.732340986782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3235</v>
      </c>
      <c r="F60" s="144" t="str">
        <f t="shared" si="3"/>
        <v>Zakupnine i najamnine</v>
      </c>
      <c r="G60" s="183" t="s">
        <v>149</v>
      </c>
      <c r="H60" s="144" t="str">
        <f t="shared" si="4"/>
        <v>REDOVNA DJELATNOST SVEUČILIŠTA U ZAGREBU (IZ EVIDENCIJSKIH PRIHODA)</v>
      </c>
      <c r="I60" s="182">
        <v>75043.889867841412</v>
      </c>
      <c r="J60" s="182">
        <v>75794.32876651983</v>
      </c>
      <c r="K60" s="182">
        <v>76552.272054185029</v>
      </c>
      <c r="M60" s="139" t="str">
        <f t="shared" si="5"/>
        <v>323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3236</v>
      </c>
      <c r="F61" s="144" t="str">
        <f t="shared" si="3"/>
        <v>Zdravstvene i veterinarske usluge</v>
      </c>
      <c r="G61" s="183" t="s">
        <v>149</v>
      </c>
      <c r="H61" s="144" t="str">
        <f t="shared" si="4"/>
        <v>REDOVNA DJELATNOST SVEUČILIŠTA U ZAGREBU (IZ EVIDENCIJSKIH PRIHODA)</v>
      </c>
      <c r="I61" s="182">
        <v>66857.28370044053</v>
      </c>
      <c r="J61" s="182">
        <v>67525.856537444939</v>
      </c>
      <c r="K61" s="182">
        <v>68201.115102819385</v>
      </c>
      <c r="M61" s="139" t="str">
        <f t="shared" si="5"/>
        <v>323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3237</v>
      </c>
      <c r="F62" s="144" t="str">
        <f t="shared" si="3"/>
        <v>Intelektualne i osobne usluge</v>
      </c>
      <c r="G62" s="183" t="s">
        <v>149</v>
      </c>
      <c r="H62" s="144" t="str">
        <f t="shared" si="4"/>
        <v>REDOVNA DJELATNOST SVEUČILIŠTA U ZAGREBU (IZ EVIDENCIJSKIH PRIHODA)</v>
      </c>
      <c r="I62" s="182">
        <v>437983.42995594715</v>
      </c>
      <c r="J62" s="182">
        <v>442363.26425550663</v>
      </c>
      <c r="K62" s="182">
        <v>446786.89689806168</v>
      </c>
      <c r="M62" s="139" t="str">
        <f t="shared" si="5"/>
        <v>323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3238</v>
      </c>
      <c r="F63" s="144" t="str">
        <f t="shared" si="3"/>
        <v>Računalne usluge</v>
      </c>
      <c r="G63" s="183" t="s">
        <v>149</v>
      </c>
      <c r="H63" s="144" t="str">
        <f t="shared" si="4"/>
        <v>REDOVNA DJELATNOST SVEUČILIŠTA U ZAGREBU (IZ EVIDENCIJSKIH PRIHODA)</v>
      </c>
      <c r="I63" s="182">
        <v>60217.036475770925</v>
      </c>
      <c r="J63" s="182">
        <v>60819.206840528634</v>
      </c>
      <c r="K63" s="182">
        <v>61427.398908933923</v>
      </c>
      <c r="M63" s="139" t="str">
        <f t="shared" si="5"/>
        <v>323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3239</v>
      </c>
      <c r="F64" s="144" t="str">
        <f t="shared" si="3"/>
        <v>Ostale usluge</v>
      </c>
      <c r="G64" s="183" t="s">
        <v>149</v>
      </c>
      <c r="H64" s="144" t="str">
        <f t="shared" si="4"/>
        <v>REDOVNA DJELATNOST SVEUČILIŠTA U ZAGREBU (IZ EVIDENCIJSKIH PRIHODA)</v>
      </c>
      <c r="I64" s="182">
        <v>174556.63594713656</v>
      </c>
      <c r="J64" s="182">
        <v>176302.20230660791</v>
      </c>
      <c r="K64" s="182">
        <v>178065.22432967401</v>
      </c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2"/>
        <v>Vlastiti prihodi</v>
      </c>
      <c r="E65" s="149">
        <v>3241</v>
      </c>
      <c r="F65" s="144" t="str">
        <f t="shared" si="3"/>
        <v>Naknade troškova osobama izvan radnog odnosa</v>
      </c>
      <c r="G65" s="183" t="s">
        <v>149</v>
      </c>
      <c r="H65" s="144" t="str">
        <f t="shared" si="4"/>
        <v>REDOVNA DJELATNOST SVEUČILIŠTA U ZAGREBU (IZ EVIDENCIJSKIH PRIHODA)</v>
      </c>
      <c r="I65" s="182">
        <v>47209.428898678416</v>
      </c>
      <c r="J65" s="182">
        <v>47681.523187665203</v>
      </c>
      <c r="K65" s="182">
        <v>48158.338419541855</v>
      </c>
      <c r="M65" s="139" t="str">
        <f t="shared" si="5"/>
        <v>324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31</v>
      </c>
      <c r="D66" s="144" t="str">
        <f t="shared" si="2"/>
        <v>Vlastiti prihodi</v>
      </c>
      <c r="E66" s="149">
        <v>3292</v>
      </c>
      <c r="F66" s="144" t="str">
        <f t="shared" si="3"/>
        <v>Premije osiguranja</v>
      </c>
      <c r="G66" s="183" t="s">
        <v>149</v>
      </c>
      <c r="H66" s="144" t="str">
        <f t="shared" si="4"/>
        <v>REDOVNA DJELATNOST SVEUČILIŠTA U ZAGREBU (IZ EVIDENCIJSKIH PRIHODA)</v>
      </c>
      <c r="I66" s="182">
        <v>9460.0782378854619</v>
      </c>
      <c r="J66" s="182">
        <v>9554.6790202643169</v>
      </c>
      <c r="K66" s="182">
        <v>9650.22581046696</v>
      </c>
      <c r="M66" s="139" t="str">
        <f t="shared" si="5"/>
        <v>329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31</v>
      </c>
      <c r="D67" s="144" t="str">
        <f t="shared" si="2"/>
        <v>Vlastiti prihodi</v>
      </c>
      <c r="E67" s="149">
        <v>3293</v>
      </c>
      <c r="F67" s="144" t="str">
        <f t="shared" si="3"/>
        <v>Reprezentacija</v>
      </c>
      <c r="G67" s="183" t="s">
        <v>149</v>
      </c>
      <c r="H67" s="144" t="str">
        <f t="shared" si="4"/>
        <v>REDOVNA DJELATNOST SVEUČILIŠTA U ZAGREBU (IZ EVIDENCIJSKIH PRIHODA)</v>
      </c>
      <c r="I67" s="182">
        <v>98375.717444933922</v>
      </c>
      <c r="J67" s="182">
        <v>99359.474619383269</v>
      </c>
      <c r="K67" s="182">
        <v>100353.0693655771</v>
      </c>
      <c r="M67" s="139" t="str">
        <f t="shared" si="5"/>
        <v>329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31</v>
      </c>
      <c r="D68" s="144" t="str">
        <f t="shared" ref="D68:D131" si="11">IFERROR(VLOOKUP(C68,$O$6:$P$23,2,FALSE),"")</f>
        <v>Vlastiti prihodi</v>
      </c>
      <c r="E68" s="149">
        <v>3294</v>
      </c>
      <c r="F68" s="144" t="str">
        <f t="shared" ref="F68:F131" si="12">IFERROR(VLOOKUP(E68,$R$5:$T$129,2,FALSE),"")</f>
        <v>Članarine i norme</v>
      </c>
      <c r="G68" s="183" t="s">
        <v>149</v>
      </c>
      <c r="H68" s="144" t="str">
        <f t="shared" ref="H68:H131" si="13">IFERROR(VLOOKUP(G68,$X$6:$Y$297,2,FALSE),"")</f>
        <v>REDOVNA DJELATNOST SVEUČILIŠTA U ZAGREBU (IZ EVIDENCIJSKIH PRIHODA)</v>
      </c>
      <c r="I68" s="182">
        <v>17692.165550660797</v>
      </c>
      <c r="J68" s="182">
        <v>17869.087206167405</v>
      </c>
      <c r="K68" s="182">
        <v>18047.778078229079</v>
      </c>
      <c r="M68" s="139" t="str">
        <f t="shared" ref="M68:M131" si="14">LEFT(E68,3)</f>
        <v>329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31</v>
      </c>
      <c r="D69" s="144" t="str">
        <f t="shared" si="11"/>
        <v>Vlastiti prihodi</v>
      </c>
      <c r="E69" s="149">
        <v>3295</v>
      </c>
      <c r="F69" s="144" t="str">
        <f t="shared" si="12"/>
        <v>Pristojbe i naknade</v>
      </c>
      <c r="G69" s="183" t="s">
        <v>149</v>
      </c>
      <c r="H69" s="144" t="str">
        <f t="shared" si="13"/>
        <v>REDOVNA DJELATNOST SVEUČILIŠTA U ZAGREBU (IZ EVIDENCIJSKIH PRIHODA)</v>
      </c>
      <c r="I69" s="182">
        <v>13917.230484581498</v>
      </c>
      <c r="J69" s="182">
        <v>14056.402789427313</v>
      </c>
      <c r="K69" s="182">
        <v>14196.966817321587</v>
      </c>
      <c r="M69" s="139" t="str">
        <f t="shared" si="14"/>
        <v>329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31</v>
      </c>
      <c r="D70" s="144" t="str">
        <f t="shared" si="11"/>
        <v>Vlastiti prihodi</v>
      </c>
      <c r="E70" s="149">
        <v>3296</v>
      </c>
      <c r="F70" s="144" t="str">
        <f t="shared" si="12"/>
        <v>Troškovi sudskih postupaka</v>
      </c>
      <c r="G70" s="183" t="s">
        <v>149</v>
      </c>
      <c r="H70" s="144" t="str">
        <f t="shared" si="13"/>
        <v>REDOVNA DJELATNOST SVEUČILIŠTA U ZAGREBU (IZ EVIDENCIJSKIH PRIHODA)</v>
      </c>
      <c r="I70" s="182">
        <v>5457.7374449339204</v>
      </c>
      <c r="J70" s="182">
        <v>5512.3148193832594</v>
      </c>
      <c r="K70" s="182">
        <v>5567.4379675770924</v>
      </c>
      <c r="M70" s="139" t="str">
        <f t="shared" si="14"/>
        <v>329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31</v>
      </c>
      <c r="D71" s="144" t="str">
        <f t="shared" si="11"/>
        <v>Vlastiti prihodi</v>
      </c>
      <c r="E71" s="149">
        <v>3299</v>
      </c>
      <c r="F71" s="144" t="str">
        <f t="shared" si="12"/>
        <v>Ostali nespomenuti rashodi poslovanja</v>
      </c>
      <c r="G71" s="183" t="s">
        <v>149</v>
      </c>
      <c r="H71" s="144" t="str">
        <f t="shared" si="13"/>
        <v>REDOVNA DJELATNOST SVEUČILIŠTA U ZAGREBU (IZ EVIDENCIJSKIH PRIHODA)</v>
      </c>
      <c r="I71" s="182">
        <v>17828.60898678414</v>
      </c>
      <c r="J71" s="182">
        <v>18006.895076651981</v>
      </c>
      <c r="K71" s="182">
        <v>18186.9640274185</v>
      </c>
      <c r="M71" s="139" t="str">
        <f t="shared" si="14"/>
        <v>329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31</v>
      </c>
      <c r="D72" s="144" t="str">
        <f t="shared" si="11"/>
        <v>Vlastiti prihodi</v>
      </c>
      <c r="E72" s="149">
        <v>3431</v>
      </c>
      <c r="F72" s="144" t="str">
        <f t="shared" si="12"/>
        <v>Bankarske usluge i usluge platnog prometa</v>
      </c>
      <c r="G72" s="183" t="s">
        <v>149</v>
      </c>
      <c r="H72" s="144" t="str">
        <f t="shared" si="13"/>
        <v>REDOVNA DJELATNOST SVEUČILIŠTA U ZAGREBU (IZ EVIDENCIJSKIH PRIHODA)</v>
      </c>
      <c r="I72" s="182">
        <v>15463.589427312776</v>
      </c>
      <c r="J72" s="182">
        <v>15618.225321585904</v>
      </c>
      <c r="K72" s="182">
        <v>15774.407574801762</v>
      </c>
      <c r="M72" s="139" t="str">
        <f t="shared" si="14"/>
        <v>343</v>
      </c>
      <c r="N72" s="139" t="str">
        <f t="shared" si="15"/>
        <v>34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31</v>
      </c>
      <c r="D73" s="144" t="str">
        <f t="shared" si="11"/>
        <v>Vlastiti prihodi</v>
      </c>
      <c r="E73" s="149">
        <v>3432</v>
      </c>
      <c r="F73" s="144" t="str">
        <f t="shared" si="12"/>
        <v>Negativne tečajne razlike i razlike zbog primjene valutne kl</v>
      </c>
      <c r="G73" s="183" t="s">
        <v>149</v>
      </c>
      <c r="H73" s="144" t="str">
        <f t="shared" si="13"/>
        <v>REDOVNA DJELATNOST SVEUČILIŠTA U ZAGREBU (IZ EVIDENCIJSKIH PRIHODA)</v>
      </c>
      <c r="I73" s="182">
        <v>1819.2458149779736</v>
      </c>
      <c r="J73" s="182">
        <v>1837.4382731277533</v>
      </c>
      <c r="K73" s="182">
        <v>1855.8126558590309</v>
      </c>
      <c r="M73" s="139" t="str">
        <f t="shared" si="14"/>
        <v>343</v>
      </c>
      <c r="N73" s="139" t="str">
        <f t="shared" si="15"/>
        <v>34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31</v>
      </c>
      <c r="D74" s="144" t="str">
        <f t="shared" si="11"/>
        <v>Vlastiti prihodi</v>
      </c>
      <c r="E74" s="149">
        <v>3433</v>
      </c>
      <c r="F74" s="144" t="str">
        <f t="shared" si="12"/>
        <v>Zatezne kamate</v>
      </c>
      <c r="G74" s="183" t="s">
        <v>149</v>
      </c>
      <c r="H74" s="144" t="str">
        <f t="shared" si="13"/>
        <v>REDOVNA DJELATNOST SVEUČILIŠTA U ZAGREBU (IZ EVIDENCIJSKIH PRIHODA)</v>
      </c>
      <c r="I74" s="182">
        <v>1819.2458149779736</v>
      </c>
      <c r="J74" s="182">
        <v>1837.4382731277533</v>
      </c>
      <c r="K74" s="182">
        <v>1855.8126558590309</v>
      </c>
      <c r="M74" s="139" t="str">
        <f t="shared" si="14"/>
        <v>343</v>
      </c>
      <c r="N74" s="139" t="str">
        <f t="shared" si="15"/>
        <v>34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31</v>
      </c>
      <c r="D75" s="144" t="str">
        <f t="shared" si="11"/>
        <v>Vlastiti prihodi</v>
      </c>
      <c r="E75" s="149">
        <v>3721</v>
      </c>
      <c r="F75" s="144" t="str">
        <f t="shared" si="12"/>
        <v>Naknade građanima i kućanstvima u novcu</v>
      </c>
      <c r="G75" s="183" t="s">
        <v>149</v>
      </c>
      <c r="H75" s="144" t="str">
        <f t="shared" si="13"/>
        <v>REDOVNA DJELATNOST SVEUČILIŠTA U ZAGREBU (IZ EVIDENCIJSKIH PRIHODA)</v>
      </c>
      <c r="I75" s="182">
        <v>8186.6061674008806</v>
      </c>
      <c r="J75" s="182">
        <v>8268.4722290748887</v>
      </c>
      <c r="K75" s="182">
        <v>8351.1569513656377</v>
      </c>
      <c r="M75" s="139" t="str">
        <f t="shared" si="14"/>
        <v>372</v>
      </c>
      <c r="N75" s="139" t="str">
        <f t="shared" si="15"/>
        <v>37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31</v>
      </c>
      <c r="D76" s="144" t="str">
        <f t="shared" si="11"/>
        <v>Vlastiti prihodi</v>
      </c>
      <c r="E76" s="149">
        <v>3811</v>
      </c>
      <c r="F76" s="144" t="str">
        <f t="shared" si="12"/>
        <v>Tekuće donacije u novcu</v>
      </c>
      <c r="G76" s="183" t="s">
        <v>149</v>
      </c>
      <c r="H76" s="144" t="str">
        <f t="shared" si="13"/>
        <v>REDOVNA DJELATNOST SVEUČILIŠTA U ZAGREBU (IZ EVIDENCIJSKIH PRIHODA)</v>
      </c>
      <c r="I76" s="182">
        <v>4093.3030837004403</v>
      </c>
      <c r="J76" s="182">
        <v>4134.2361145374443</v>
      </c>
      <c r="K76" s="182">
        <v>4175.5784756828189</v>
      </c>
      <c r="M76" s="139" t="str">
        <f t="shared" si="14"/>
        <v>381</v>
      </c>
      <c r="N76" s="139" t="str">
        <f t="shared" si="15"/>
        <v>38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31</v>
      </c>
      <c r="D77" s="144" t="str">
        <f t="shared" si="11"/>
        <v>Vlastiti prihodi</v>
      </c>
      <c r="E77" s="149">
        <v>4221</v>
      </c>
      <c r="F77" s="144" t="str">
        <f t="shared" si="12"/>
        <v>Uredska oprema i namještaj</v>
      </c>
      <c r="G77" s="183" t="s">
        <v>149</v>
      </c>
      <c r="H77" s="144" t="str">
        <f t="shared" si="13"/>
        <v>REDOVNA DJELATNOST SVEUČILIŠTA U ZAGREBU (IZ EVIDENCIJSKIH PRIHODA)</v>
      </c>
      <c r="I77" s="182">
        <v>48300.9763876652</v>
      </c>
      <c r="J77" s="182">
        <v>48783.986151541852</v>
      </c>
      <c r="K77" s="182">
        <v>49271.826013057274</v>
      </c>
      <c r="M77" s="139" t="str">
        <f t="shared" si="14"/>
        <v>422</v>
      </c>
      <c r="N77" s="139" t="str">
        <f t="shared" si="15"/>
        <v>42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31</v>
      </c>
      <c r="D78" s="144" t="str">
        <f t="shared" si="11"/>
        <v>Vlastiti prihodi</v>
      </c>
      <c r="E78" s="149">
        <v>4222</v>
      </c>
      <c r="F78" s="144" t="str">
        <f t="shared" si="12"/>
        <v>Komunikacijska oprema</v>
      </c>
      <c r="G78" s="183" t="s">
        <v>149</v>
      </c>
      <c r="H78" s="144" t="str">
        <f t="shared" si="13"/>
        <v>REDOVNA DJELATNOST SVEUČILIŠTA U ZAGREBU (IZ EVIDENCIJSKIH PRIHODA)</v>
      </c>
      <c r="I78" s="182">
        <v>23650.195594713656</v>
      </c>
      <c r="J78" s="182">
        <v>23886.697550660792</v>
      </c>
      <c r="K78" s="182">
        <v>24125.5645261674</v>
      </c>
      <c r="M78" s="139" t="str">
        <f t="shared" si="14"/>
        <v>422</v>
      </c>
      <c r="N78" s="139" t="str">
        <f t="shared" si="15"/>
        <v>42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31</v>
      </c>
      <c r="D79" s="144" t="str">
        <f t="shared" si="11"/>
        <v>Vlastiti prihodi</v>
      </c>
      <c r="E79" s="149">
        <v>4223</v>
      </c>
      <c r="F79" s="144" t="str">
        <f t="shared" si="12"/>
        <v>Oprema za održavanje i zaštitu</v>
      </c>
      <c r="G79" s="183" t="s">
        <v>149</v>
      </c>
      <c r="H79" s="144" t="str">
        <f t="shared" si="13"/>
        <v>REDOVNA DJELATNOST SVEUČILIŠTA U ZAGREBU (IZ EVIDENCIJSKIH PRIHODA)</v>
      </c>
      <c r="I79" s="182">
        <v>55941.808810572686</v>
      </c>
      <c r="J79" s="182">
        <v>56501.226898678411</v>
      </c>
      <c r="K79" s="182">
        <v>57066.239167665197</v>
      </c>
      <c r="M79" s="139" t="str">
        <f t="shared" si="14"/>
        <v>422</v>
      </c>
      <c r="N79" s="139" t="str">
        <f t="shared" si="15"/>
        <v>42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31</v>
      </c>
      <c r="D80" s="144" t="str">
        <f t="shared" si="11"/>
        <v>Vlastiti prihodi</v>
      </c>
      <c r="E80" s="149">
        <v>4224</v>
      </c>
      <c r="F80" s="144" t="str">
        <f t="shared" si="12"/>
        <v>Medicinska i laboratorijska oprema</v>
      </c>
      <c r="G80" s="183" t="s">
        <v>149</v>
      </c>
      <c r="H80" s="144" t="str">
        <f t="shared" si="13"/>
        <v>REDOVNA DJELATNOST SVEUČILIŠTA U ZAGREBU (IZ EVIDENCIJSKIH PRIHODA)</v>
      </c>
      <c r="I80" s="182">
        <v>327418.76555066078</v>
      </c>
      <c r="J80" s="182">
        <v>330692.95320616738</v>
      </c>
      <c r="K80" s="182">
        <v>333999.88273822906</v>
      </c>
      <c r="M80" s="139" t="str">
        <f t="shared" si="14"/>
        <v>422</v>
      </c>
      <c r="N80" s="139" t="str">
        <f t="shared" si="15"/>
        <v>42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31</v>
      </c>
      <c r="D81" s="144" t="str">
        <f t="shared" si="11"/>
        <v>Vlastiti prihodi</v>
      </c>
      <c r="E81" s="149">
        <v>4225</v>
      </c>
      <c r="F81" s="144" t="str">
        <f t="shared" si="12"/>
        <v>Instrumenti, uređaji i strojevi</v>
      </c>
      <c r="G81" s="183" t="s">
        <v>149</v>
      </c>
      <c r="H81" s="144" t="str">
        <f t="shared" si="13"/>
        <v>REDOVNA DJELATNOST SVEUČILIŠTA U ZAGREBU (IZ EVIDENCIJSKIH PRIHODA)</v>
      </c>
      <c r="I81" s="182">
        <v>77545.352863436128</v>
      </c>
      <c r="J81" s="182">
        <v>78320.806392070488</v>
      </c>
      <c r="K81" s="182">
        <v>79104.014455991201</v>
      </c>
      <c r="M81" s="139" t="str">
        <f t="shared" si="14"/>
        <v>422</v>
      </c>
      <c r="N81" s="139" t="str">
        <f t="shared" si="15"/>
        <v>42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31</v>
      </c>
      <c r="D82" s="144" t="str">
        <f t="shared" si="11"/>
        <v>Vlastiti prihodi</v>
      </c>
      <c r="E82" s="149">
        <v>4521</v>
      </c>
      <c r="F82" s="144" t="str">
        <f t="shared" si="12"/>
        <v>Dodatna ulaganja na postrojenjima i opremi</v>
      </c>
      <c r="G82" s="183" t="s">
        <v>149</v>
      </c>
      <c r="H82" s="144" t="str">
        <f t="shared" si="13"/>
        <v>REDOVNA DJELATNOST SVEUČILIŠTA U ZAGREBU (IZ EVIDENCIJSKIH PRIHODA)</v>
      </c>
      <c r="I82" s="182">
        <v>61854.357709251104</v>
      </c>
      <c r="J82" s="182">
        <v>62472.901286343615</v>
      </c>
      <c r="K82" s="182">
        <v>63097.630299207049</v>
      </c>
      <c r="M82" s="139" t="str">
        <f t="shared" si="14"/>
        <v>452</v>
      </c>
      <c r="N82" s="139" t="str">
        <f t="shared" si="15"/>
        <v>45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3111</v>
      </c>
      <c r="F83" s="144" t="str">
        <f t="shared" si="12"/>
        <v>Plaće za redovan rad</v>
      </c>
      <c r="G83" s="183" t="s">
        <v>149</v>
      </c>
      <c r="H83" s="144" t="str">
        <f t="shared" si="13"/>
        <v>REDOVNA DJELATNOST SVEUČILIŠTA U ZAGREBU (IZ EVIDENCIJSKIH PRIHODA)</v>
      </c>
      <c r="I83" s="182">
        <v>2535000</v>
      </c>
      <c r="J83" s="182">
        <v>2598375</v>
      </c>
      <c r="K83" s="182">
        <v>2650342.5</v>
      </c>
      <c r="M83" s="139" t="str">
        <f t="shared" si="14"/>
        <v>311</v>
      </c>
      <c r="N83" s="139" t="str">
        <f t="shared" si="15"/>
        <v>31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3121</v>
      </c>
      <c r="F84" s="144" t="str">
        <f t="shared" si="12"/>
        <v>Ostali rashodi za zaposlene</v>
      </c>
      <c r="G84" s="183" t="s">
        <v>149</v>
      </c>
      <c r="H84" s="144" t="str">
        <f t="shared" si="13"/>
        <v>REDOVNA DJELATNOST SVEUČILIŠTA U ZAGREBU (IZ EVIDENCIJSKIH PRIHODA)</v>
      </c>
      <c r="I84" s="182">
        <v>69600</v>
      </c>
      <c r="J84" s="182">
        <v>71340</v>
      </c>
      <c r="K84" s="182">
        <v>72766.8</v>
      </c>
      <c r="M84" s="139" t="str">
        <f t="shared" si="14"/>
        <v>312</v>
      </c>
      <c r="N84" s="139" t="str">
        <f t="shared" si="15"/>
        <v>31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3132</v>
      </c>
      <c r="F85" s="144" t="str">
        <f t="shared" si="12"/>
        <v>Doprinosi za obvezno zdravstveno osiguranje</v>
      </c>
      <c r="G85" s="183" t="s">
        <v>149</v>
      </c>
      <c r="H85" s="144" t="str">
        <f t="shared" si="13"/>
        <v>REDOVNA DJELATNOST SVEUČILIŠTA U ZAGREBU (IZ EVIDENCIJSKIH PRIHODA)</v>
      </c>
      <c r="I85" s="182">
        <v>450500</v>
      </c>
      <c r="J85" s="182">
        <v>461762.49999999994</v>
      </c>
      <c r="K85" s="182">
        <v>470997.74999999994</v>
      </c>
      <c r="M85" s="139" t="str">
        <f t="shared" si="14"/>
        <v>313</v>
      </c>
      <c r="N85" s="139" t="str">
        <f t="shared" si="15"/>
        <v>31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3211</v>
      </c>
      <c r="F86" s="144" t="str">
        <f t="shared" si="12"/>
        <v>Službena putovanja</v>
      </c>
      <c r="G86" s="183" t="s">
        <v>149</v>
      </c>
      <c r="H86" s="144" t="str">
        <f t="shared" si="13"/>
        <v>REDOVNA DJELATNOST SVEUČILIŠTA U ZAGREBU (IZ EVIDENCIJSKIH PRIHODA)</v>
      </c>
      <c r="I86" s="182">
        <v>395521.09</v>
      </c>
      <c r="J86" s="182">
        <v>260933.33499999999</v>
      </c>
      <c r="K86" s="182">
        <v>127250</v>
      </c>
      <c r="M86" s="139" t="str">
        <f t="shared" si="14"/>
        <v>321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3212</v>
      </c>
      <c r="F87" s="144" t="str">
        <f t="shared" si="12"/>
        <v>Naknade za prijevoz, za rad na terenu i odvojeni život</v>
      </c>
      <c r="G87" s="183" t="s">
        <v>149</v>
      </c>
      <c r="H87" s="144" t="str">
        <f t="shared" si="13"/>
        <v>REDOVNA DJELATNOST SVEUČILIŠTA U ZAGREBU (IZ EVIDENCIJSKIH PRIHODA)</v>
      </c>
      <c r="I87" s="182">
        <v>51600</v>
      </c>
      <c r="J87" s="182">
        <v>52116</v>
      </c>
      <c r="K87" s="182">
        <v>52637.16</v>
      </c>
      <c r="M87" s="139" t="str">
        <f t="shared" si="14"/>
        <v>321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3213</v>
      </c>
      <c r="F88" s="144" t="str">
        <f t="shared" si="12"/>
        <v>Stručno usavršavanje zaposlenika</v>
      </c>
      <c r="G88" s="183" t="s">
        <v>149</v>
      </c>
      <c r="H88" s="144" t="str">
        <f t="shared" si="13"/>
        <v>REDOVNA DJELATNOST SVEUČILIŠTA U ZAGREBU (IZ EVIDENCIJSKIH PRIHODA)</v>
      </c>
      <c r="I88" s="182">
        <v>350301.09</v>
      </c>
      <c r="J88" s="182">
        <v>257933.33499999999</v>
      </c>
      <c r="K88" s="182">
        <v>127250</v>
      </c>
      <c r="M88" s="139" t="str">
        <f t="shared" si="14"/>
        <v>321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3214</v>
      </c>
      <c r="F89" s="144" t="str">
        <f t="shared" si="12"/>
        <v>Ostale naknade troškova zaposlenima</v>
      </c>
      <c r="G89" s="183" t="s">
        <v>149</v>
      </c>
      <c r="H89" s="144" t="str">
        <f t="shared" si="13"/>
        <v>REDOVNA DJELATNOST SVEUČILIŠTA U ZAGREBU (IZ EVIDENCIJSKIH PRIHODA)</v>
      </c>
      <c r="I89" s="182">
        <v>4000</v>
      </c>
      <c r="J89" s="182">
        <v>3500</v>
      </c>
      <c r="K89" s="182">
        <v>3000</v>
      </c>
      <c r="M89" s="139" t="str">
        <f t="shared" si="14"/>
        <v>321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3221</v>
      </c>
      <c r="F90" s="144" t="str">
        <f t="shared" si="12"/>
        <v>Uredski materijal i ostali materijalni rashodi</v>
      </c>
      <c r="G90" s="183" t="s">
        <v>149</v>
      </c>
      <c r="H90" s="144" t="str">
        <f t="shared" si="13"/>
        <v>REDOVNA DJELATNOST SVEUČILIŠTA U ZAGREBU (IZ EVIDENCIJSKIH PRIHODA)</v>
      </c>
      <c r="I90" s="182">
        <v>6184</v>
      </c>
      <c r="J90" s="182">
        <v>6245.84</v>
      </c>
      <c r="K90" s="182">
        <v>6308.2984000000006</v>
      </c>
      <c r="M90" s="139" t="str">
        <f t="shared" si="14"/>
        <v>322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3222</v>
      </c>
      <c r="F91" s="144" t="str">
        <f t="shared" si="12"/>
        <v>Materijal i sirovine</v>
      </c>
      <c r="G91" s="183" t="s">
        <v>149</v>
      </c>
      <c r="H91" s="144" t="str">
        <f t="shared" si="13"/>
        <v>REDOVNA DJELATNOST SVEUČILIŠTA U ZAGREBU (IZ EVIDENCIJSKIH PRIHODA)</v>
      </c>
      <c r="I91" s="182">
        <v>1477979.26</v>
      </c>
      <c r="J91" s="182">
        <v>815233.38</v>
      </c>
      <c r="K91" s="182">
        <v>329900</v>
      </c>
      <c r="M91" s="139" t="str">
        <f t="shared" si="14"/>
        <v>322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3223</v>
      </c>
      <c r="F92" s="144" t="str">
        <f t="shared" si="12"/>
        <v>Energija</v>
      </c>
      <c r="G92" s="183" t="s">
        <v>149</v>
      </c>
      <c r="H92" s="144" t="str">
        <f t="shared" si="13"/>
        <v>REDOVNA DJELATNOST SVEUČILIŠTA U ZAGREBU (IZ EVIDENCIJSKIH PRIHODA)</v>
      </c>
      <c r="I92" s="182">
        <v>5000</v>
      </c>
      <c r="J92" s="182">
        <v>5100</v>
      </c>
      <c r="K92" s="182">
        <v>5200</v>
      </c>
      <c r="M92" s="139" t="str">
        <f t="shared" si="14"/>
        <v>322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3224</v>
      </c>
      <c r="F93" s="144" t="str">
        <f t="shared" si="12"/>
        <v>Materijal i dijelovi za tekuće i investicijsko održavanje</v>
      </c>
      <c r="G93" s="183" t="s">
        <v>149</v>
      </c>
      <c r="H93" s="144" t="str">
        <f t="shared" si="13"/>
        <v>REDOVNA DJELATNOST SVEUČILIŠTA U ZAGREBU (IZ EVIDENCIJSKIH PRIHODA)</v>
      </c>
      <c r="I93" s="182">
        <v>262333.28999999998</v>
      </c>
      <c r="J93" s="182">
        <v>279333</v>
      </c>
      <c r="K93" s="182">
        <v>56333.33</v>
      </c>
      <c r="M93" s="139" t="str">
        <f t="shared" si="14"/>
        <v>322</v>
      </c>
      <c r="N93" s="139" t="str">
        <f t="shared" si="15"/>
        <v>32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3225</v>
      </c>
      <c r="F94" s="144" t="str">
        <f t="shared" si="12"/>
        <v>Sitni inventar i auto gume</v>
      </c>
      <c r="G94" s="183" t="s">
        <v>149</v>
      </c>
      <c r="H94" s="144" t="str">
        <f t="shared" si="13"/>
        <v>REDOVNA DJELATNOST SVEUČILIŠTA U ZAGREBU (IZ EVIDENCIJSKIH PRIHODA)</v>
      </c>
      <c r="I94" s="182">
        <v>37402.601078167114</v>
      </c>
      <c r="J94" s="182">
        <v>37589.614083557943</v>
      </c>
      <c r="K94" s="182">
        <v>37589.614083557943</v>
      </c>
      <c r="M94" s="139" t="str">
        <f t="shared" si="14"/>
        <v>322</v>
      </c>
      <c r="N94" s="139" t="str">
        <f t="shared" si="15"/>
        <v>32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3227</v>
      </c>
      <c r="F95" s="144" t="str">
        <f t="shared" si="12"/>
        <v>Službena, radna i zaštitna odjeća i obuća</v>
      </c>
      <c r="G95" s="183" t="s">
        <v>149</v>
      </c>
      <c r="H95" s="144" t="str">
        <f t="shared" si="13"/>
        <v>REDOVNA DJELATNOST SVEUČILIŠTA U ZAGREBU (IZ EVIDENCIJSKIH PRIHODA)</v>
      </c>
      <c r="I95" s="182">
        <v>2801.1769991015276</v>
      </c>
      <c r="J95" s="182">
        <v>2815.1828840970347</v>
      </c>
      <c r="K95" s="182">
        <v>2815.1828840970347</v>
      </c>
      <c r="M95" s="139" t="str">
        <f t="shared" si="14"/>
        <v>322</v>
      </c>
      <c r="N95" s="139" t="str">
        <f t="shared" si="15"/>
        <v>32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3231</v>
      </c>
      <c r="F96" s="144" t="str">
        <f t="shared" si="12"/>
        <v>Usluge telefona, pošte i prijevoza</v>
      </c>
      <c r="G96" s="183" t="s">
        <v>149</v>
      </c>
      <c r="H96" s="144" t="str">
        <f t="shared" si="13"/>
        <v>REDOVNA DJELATNOST SVEUČILIŠTA U ZAGREBU (IZ EVIDENCIJSKIH PRIHODA)</v>
      </c>
      <c r="I96" s="182">
        <v>7255.5076370170709</v>
      </c>
      <c r="J96" s="182">
        <v>7291.7851752021552</v>
      </c>
      <c r="K96" s="182">
        <v>7291.7851752021552</v>
      </c>
      <c r="M96" s="139" t="str">
        <f t="shared" si="14"/>
        <v>323</v>
      </c>
      <c r="N96" s="139" t="str">
        <f t="shared" si="15"/>
        <v>32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3232</v>
      </c>
      <c r="F97" s="144" t="str">
        <f t="shared" si="12"/>
        <v>Usluge tekućeg i investicijskog održavanja</v>
      </c>
      <c r="G97" s="183" t="s">
        <v>149</v>
      </c>
      <c r="H97" s="144" t="str">
        <f t="shared" si="13"/>
        <v>REDOVNA DJELATNOST SVEUČILIŠTA U ZAGREBU (IZ EVIDENCIJSKIH PRIHODA)</v>
      </c>
      <c r="I97" s="182">
        <v>144053.97124887691</v>
      </c>
      <c r="J97" s="182">
        <v>144774.24110512127</v>
      </c>
      <c r="K97" s="182">
        <v>144774.24110512127</v>
      </c>
      <c r="M97" s="139" t="str">
        <f t="shared" si="14"/>
        <v>323</v>
      </c>
      <c r="N97" s="139" t="str">
        <f t="shared" si="15"/>
        <v>32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43</v>
      </c>
      <c r="D98" s="144" t="str">
        <f t="shared" si="11"/>
        <v>Ostali prihodi za posebne namjene</v>
      </c>
      <c r="E98" s="149">
        <v>3233</v>
      </c>
      <c r="F98" s="144" t="str">
        <f t="shared" si="12"/>
        <v>Usluge promidžbe i informiranja</v>
      </c>
      <c r="G98" s="183" t="s">
        <v>149</v>
      </c>
      <c r="H98" s="144" t="str">
        <f t="shared" si="13"/>
        <v>REDOVNA DJELATNOST SVEUČILIŠTA U ZAGREBU (IZ EVIDENCIJSKIH PRIHODA)</v>
      </c>
      <c r="I98" s="182">
        <v>20000</v>
      </c>
      <c r="J98" s="182">
        <v>15000</v>
      </c>
      <c r="K98" s="182">
        <v>10000</v>
      </c>
      <c r="M98" s="139" t="str">
        <f t="shared" si="14"/>
        <v>323</v>
      </c>
      <c r="N98" s="139" t="str">
        <f t="shared" si="15"/>
        <v>32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43</v>
      </c>
      <c r="D99" s="144" t="str">
        <f t="shared" si="11"/>
        <v>Ostali prihodi za posebne namjene</v>
      </c>
      <c r="E99" s="149">
        <v>3234</v>
      </c>
      <c r="F99" s="144" t="str">
        <f t="shared" si="12"/>
        <v>Komunalne usluge</v>
      </c>
      <c r="G99" s="183" t="s">
        <v>149</v>
      </c>
      <c r="H99" s="144" t="str">
        <f t="shared" si="13"/>
        <v>REDOVNA DJELATNOST SVEUČILIŠTA U ZAGREBU (IZ EVIDENCIJSKIH PRIHODA)</v>
      </c>
      <c r="I99" s="182">
        <v>1882.7583108715187</v>
      </c>
      <c r="J99" s="182">
        <v>1892.1721024258761</v>
      </c>
      <c r="K99" s="182">
        <v>1892.1721024258761</v>
      </c>
      <c r="M99" s="139" t="str">
        <f t="shared" si="14"/>
        <v>323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43</v>
      </c>
      <c r="D100" s="144" t="str">
        <f t="shared" si="11"/>
        <v>Ostali prihodi za posebne namjene</v>
      </c>
      <c r="E100" s="149">
        <v>3235</v>
      </c>
      <c r="F100" s="144" t="str">
        <f t="shared" si="12"/>
        <v>Zakupnine i najamnine</v>
      </c>
      <c r="G100" s="183" t="s">
        <v>149</v>
      </c>
      <c r="H100" s="144" t="str">
        <f t="shared" si="13"/>
        <v>REDOVNA DJELATNOST SVEUČILIŠTA U ZAGREBU (IZ EVIDENCIJSKIH PRIHODA)</v>
      </c>
      <c r="I100" s="182">
        <v>26863.746630727761</v>
      </c>
      <c r="J100" s="182">
        <v>26998.065363881396</v>
      </c>
      <c r="K100" s="182">
        <v>26998.065363881396</v>
      </c>
      <c r="M100" s="139" t="str">
        <f t="shared" si="14"/>
        <v>323</v>
      </c>
      <c r="N100" s="139" t="str">
        <f t="shared" si="15"/>
        <v>32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43</v>
      </c>
      <c r="D101" s="144" t="str">
        <f t="shared" si="11"/>
        <v>Ostali prihodi za posebne namjene</v>
      </c>
      <c r="E101" s="149">
        <v>3236</v>
      </c>
      <c r="F101" s="144" t="str">
        <f t="shared" si="12"/>
        <v>Zdravstvene i veterinarske usluge</v>
      </c>
      <c r="G101" s="183" t="s">
        <v>149</v>
      </c>
      <c r="H101" s="144" t="str">
        <f t="shared" si="13"/>
        <v>REDOVNA DJELATNOST SVEUČILIŠTA U ZAGREBU (IZ EVIDENCIJSKIH PRIHODA)</v>
      </c>
      <c r="I101" s="182">
        <v>42936.073674752923</v>
      </c>
      <c r="J101" s="182">
        <v>43150.754043126683</v>
      </c>
      <c r="K101" s="182">
        <v>43150.754043126683</v>
      </c>
      <c r="M101" s="139" t="str">
        <f t="shared" si="14"/>
        <v>323</v>
      </c>
      <c r="N101" s="139" t="str">
        <f t="shared" si="15"/>
        <v>32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43</v>
      </c>
      <c r="D102" s="144" t="str">
        <f t="shared" si="11"/>
        <v>Ostali prihodi za posebne namjene</v>
      </c>
      <c r="E102" s="149">
        <v>3237</v>
      </c>
      <c r="F102" s="144" t="str">
        <f t="shared" si="12"/>
        <v>Intelektualne i osobne usluge</v>
      </c>
      <c r="G102" s="183" t="s">
        <v>149</v>
      </c>
      <c r="H102" s="144" t="str">
        <f t="shared" si="13"/>
        <v>REDOVNA DJELATNOST SVEUČILIŠTA U ZAGREBU (IZ EVIDENCIJSKIH PRIHODA)</v>
      </c>
      <c r="I102" s="182">
        <v>305282.37196765502</v>
      </c>
      <c r="J102" s="182">
        <v>306808.78382749326</v>
      </c>
      <c r="K102" s="182">
        <v>306808.78382749326</v>
      </c>
      <c r="M102" s="139" t="str">
        <f t="shared" si="14"/>
        <v>323</v>
      </c>
      <c r="N102" s="139" t="str">
        <f t="shared" si="15"/>
        <v>32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43</v>
      </c>
      <c r="D103" s="144" t="str">
        <f t="shared" si="11"/>
        <v>Ostali prihodi za posebne namjene</v>
      </c>
      <c r="E103" s="149">
        <v>3238</v>
      </c>
      <c r="F103" s="144" t="str">
        <f t="shared" si="12"/>
        <v>Računalne usluge</v>
      </c>
      <c r="G103" s="183" t="s">
        <v>149</v>
      </c>
      <c r="H103" s="144" t="str">
        <f t="shared" si="13"/>
        <v>REDOVNA DJELATNOST SVEUČILIŠTA U ZAGREBU (IZ EVIDENCIJSKIH PRIHODA)</v>
      </c>
      <c r="I103" s="182">
        <v>16623.378256963162</v>
      </c>
      <c r="J103" s="182">
        <v>16706.495148247977</v>
      </c>
      <c r="K103" s="182">
        <v>16706.495148247977</v>
      </c>
      <c r="M103" s="139" t="str">
        <f t="shared" si="14"/>
        <v>323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43</v>
      </c>
      <c r="D104" s="144" t="str">
        <f t="shared" si="11"/>
        <v>Ostali prihodi za posebne namjene</v>
      </c>
      <c r="E104" s="149">
        <v>3239</v>
      </c>
      <c r="F104" s="144" t="str">
        <f t="shared" si="12"/>
        <v>Ostale usluge</v>
      </c>
      <c r="G104" s="183" t="s">
        <v>149</v>
      </c>
      <c r="H104" s="144" t="str">
        <f t="shared" si="13"/>
        <v>REDOVNA DJELATNOST SVEUČILIŠTA U ZAGREBU (IZ EVIDENCIJSKIH PRIHODA)</v>
      </c>
      <c r="I104" s="182">
        <v>19240.871518418688</v>
      </c>
      <c r="J104" s="182">
        <v>19337.075876010778</v>
      </c>
      <c r="K104" s="182">
        <v>19337.075876010778</v>
      </c>
      <c r="M104" s="139" t="str">
        <f t="shared" si="14"/>
        <v>323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43</v>
      </c>
      <c r="D105" s="144" t="str">
        <f t="shared" si="11"/>
        <v>Ostali prihodi za posebne namjene</v>
      </c>
      <c r="E105" s="149">
        <v>3241</v>
      </c>
      <c r="F105" s="144" t="str">
        <f t="shared" si="12"/>
        <v>Naknade troškova osobama izvan radnog odnosa</v>
      </c>
      <c r="G105" s="183" t="s">
        <v>149</v>
      </c>
      <c r="H105" s="144" t="str">
        <f t="shared" si="13"/>
        <v>REDOVNA DJELATNOST SVEUČILIŠTA U ZAGREBU (IZ EVIDENCIJSKIH PRIHODA)</v>
      </c>
      <c r="I105" s="182">
        <v>93400</v>
      </c>
      <c r="J105" s="182">
        <v>62400</v>
      </c>
      <c r="K105" s="182">
        <v>21000</v>
      </c>
      <c r="M105" s="139" t="str">
        <f t="shared" si="14"/>
        <v>324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43</v>
      </c>
      <c r="D106" s="144" t="str">
        <f t="shared" si="11"/>
        <v>Ostali prihodi za posebne namjene</v>
      </c>
      <c r="E106" s="149">
        <v>3292</v>
      </c>
      <c r="F106" s="144" t="str">
        <f t="shared" si="12"/>
        <v>Premije osiguranja</v>
      </c>
      <c r="G106" s="183" t="s">
        <v>149</v>
      </c>
      <c r="H106" s="144" t="str">
        <f t="shared" si="13"/>
        <v>REDOVNA DJELATNOST SVEUČILIŠTA U ZAGREBU (IZ EVIDENCIJSKIH PRIHODA)</v>
      </c>
      <c r="I106" s="182">
        <v>25072.830188679247</v>
      </c>
      <c r="J106" s="182">
        <v>25198.194339622642</v>
      </c>
      <c r="K106" s="182">
        <v>25198.194339622642</v>
      </c>
      <c r="M106" s="139" t="str">
        <f t="shared" si="14"/>
        <v>329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43</v>
      </c>
      <c r="D107" s="144" t="str">
        <f t="shared" si="11"/>
        <v>Ostali prihodi za posebne namjene</v>
      </c>
      <c r="E107" s="149">
        <v>3293</v>
      </c>
      <c r="F107" s="144" t="str">
        <f t="shared" si="12"/>
        <v>Reprezentacija</v>
      </c>
      <c r="G107" s="183" t="s">
        <v>149</v>
      </c>
      <c r="H107" s="144" t="str">
        <f t="shared" si="13"/>
        <v>REDOVNA DJELATNOST SVEUČILIŠTA U ZAGREBU (IZ EVIDENCIJSKIH PRIHODA)</v>
      </c>
      <c r="I107" s="182">
        <v>28654.663072776279</v>
      </c>
      <c r="J107" s="182">
        <v>28797.936388140159</v>
      </c>
      <c r="K107" s="182">
        <v>28797.936388140159</v>
      </c>
      <c r="M107" s="139" t="str">
        <f t="shared" si="14"/>
        <v>329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43</v>
      </c>
      <c r="D108" s="144" t="str">
        <f t="shared" si="11"/>
        <v>Ostali prihodi za posebne namjene</v>
      </c>
      <c r="E108" s="149">
        <v>3294</v>
      </c>
      <c r="F108" s="144" t="str">
        <f t="shared" si="12"/>
        <v>Članarine i norme</v>
      </c>
      <c r="G108" s="183" t="s">
        <v>149</v>
      </c>
      <c r="H108" s="144" t="str">
        <f t="shared" si="13"/>
        <v>REDOVNA DJELATNOST SVEUČILIŠTA U ZAGREBU (IZ EVIDENCIJSKIH PRIHODA)</v>
      </c>
      <c r="I108" s="182">
        <v>15062.06648697215</v>
      </c>
      <c r="J108" s="182">
        <v>15137.376819407009</v>
      </c>
      <c r="K108" s="182">
        <v>15137.376819407009</v>
      </c>
      <c r="M108" s="139" t="str">
        <f t="shared" si="14"/>
        <v>329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43</v>
      </c>
      <c r="D109" s="144" t="str">
        <f t="shared" si="11"/>
        <v>Ostali prihodi za posebne namjene</v>
      </c>
      <c r="E109" s="149">
        <v>3295</v>
      </c>
      <c r="F109" s="144" t="str">
        <f t="shared" si="12"/>
        <v>Pristojbe i naknade</v>
      </c>
      <c r="G109" s="183" t="s">
        <v>149</v>
      </c>
      <c r="H109" s="144" t="str">
        <f t="shared" si="13"/>
        <v>REDOVNA DJELATNOST SVEUČILIŠTA U ZAGREBU (IZ EVIDENCIJSKIH PRIHODA)</v>
      </c>
      <c r="I109" s="182">
        <v>26037.169811320753</v>
      </c>
      <c r="J109" s="182">
        <v>26167.355660377354</v>
      </c>
      <c r="K109" s="182">
        <v>26167.355660377354</v>
      </c>
      <c r="M109" s="139" t="str">
        <f t="shared" si="14"/>
        <v>329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43</v>
      </c>
      <c r="D110" s="144" t="str">
        <f t="shared" si="11"/>
        <v>Ostali prihodi za posebne namjene</v>
      </c>
      <c r="E110" s="149">
        <v>3296</v>
      </c>
      <c r="F110" s="144" t="str">
        <f t="shared" si="12"/>
        <v>Troškovi sudskih postupaka</v>
      </c>
      <c r="G110" s="183" t="s">
        <v>149</v>
      </c>
      <c r="H110" s="144" t="str">
        <f t="shared" si="13"/>
        <v>REDOVNA DJELATNOST SVEUČILIŠTA U ZAGREBU (IZ EVIDENCIJSKIH PRIHODA)</v>
      </c>
      <c r="I110" s="182">
        <v>1377.6280323450135</v>
      </c>
      <c r="J110" s="182">
        <v>1384.5161725067385</v>
      </c>
      <c r="K110" s="182">
        <v>1384.5161725067385</v>
      </c>
      <c r="M110" s="139" t="str">
        <f t="shared" si="14"/>
        <v>329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43</v>
      </c>
      <c r="D111" s="144" t="str">
        <f t="shared" si="11"/>
        <v>Ostali prihodi za posebne namjene</v>
      </c>
      <c r="E111" s="149">
        <v>3299</v>
      </c>
      <c r="F111" s="144" t="str">
        <f t="shared" si="12"/>
        <v>Ostali nespomenuti rashodi poslovanja</v>
      </c>
      <c r="G111" s="183" t="s">
        <v>149</v>
      </c>
      <c r="H111" s="144" t="str">
        <f t="shared" si="13"/>
        <v>REDOVNA DJELATNOST SVEUČILIŠTA U ZAGREBU (IZ EVIDENCIJSKIH PRIHODA)</v>
      </c>
      <c r="I111" s="182">
        <v>27001.509433962266</v>
      </c>
      <c r="J111" s="182">
        <v>27136.516981132074</v>
      </c>
      <c r="K111" s="182">
        <v>27136.516981132074</v>
      </c>
      <c r="M111" s="139" t="str">
        <f t="shared" si="14"/>
        <v>329</v>
      </c>
      <c r="N111" s="139" t="str">
        <f t="shared" si="15"/>
        <v>32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43</v>
      </c>
      <c r="D112" s="144" t="str">
        <f t="shared" si="11"/>
        <v>Ostali prihodi za posebne namjene</v>
      </c>
      <c r="E112" s="149">
        <v>3431</v>
      </c>
      <c r="F112" s="144" t="str">
        <f t="shared" si="12"/>
        <v>Bankarske usluge i usluge platnog prometa</v>
      </c>
      <c r="G112" s="183" t="s">
        <v>149</v>
      </c>
      <c r="H112" s="144" t="str">
        <f t="shared" si="13"/>
        <v>REDOVNA DJELATNOST SVEUČILIŠTA U ZAGREBU (IZ EVIDENCIJSKIH PRIHODA)</v>
      </c>
      <c r="I112" s="182">
        <v>3306.3072776280324</v>
      </c>
      <c r="J112" s="182">
        <v>3322.8388140161724</v>
      </c>
      <c r="K112" s="182">
        <v>3322.8388140161724</v>
      </c>
      <c r="M112" s="139" t="str">
        <f t="shared" si="14"/>
        <v>343</v>
      </c>
      <c r="N112" s="139" t="str">
        <f t="shared" si="15"/>
        <v>34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43</v>
      </c>
      <c r="D113" s="144" t="str">
        <f t="shared" si="11"/>
        <v>Ostali prihodi za posebne namjene</v>
      </c>
      <c r="E113" s="149">
        <v>3432</v>
      </c>
      <c r="F113" s="144" t="str">
        <f t="shared" si="12"/>
        <v>Negativne tečajne razlike i razlike zbog primjene valutne kl</v>
      </c>
      <c r="G113" s="183" t="s">
        <v>149</v>
      </c>
      <c r="H113" s="144" t="str">
        <f t="shared" si="13"/>
        <v>REDOVNA DJELATNOST SVEUČILIŠTA U ZAGREBU (IZ EVIDENCIJSKIH PRIHODA)</v>
      </c>
      <c r="I113" s="182">
        <v>459.20934411500451</v>
      </c>
      <c r="J113" s="182">
        <v>461.50539083557948</v>
      </c>
      <c r="K113" s="182">
        <v>461.50539083557948</v>
      </c>
      <c r="M113" s="139" t="str">
        <f t="shared" si="14"/>
        <v>343</v>
      </c>
      <c r="N113" s="139" t="str">
        <f t="shared" si="15"/>
        <v>34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43</v>
      </c>
      <c r="D114" s="144" t="str">
        <f t="shared" si="11"/>
        <v>Ostali prihodi za posebne namjene</v>
      </c>
      <c r="E114" s="149">
        <v>3433</v>
      </c>
      <c r="F114" s="144" t="str">
        <f t="shared" si="12"/>
        <v>Zatezne kamate</v>
      </c>
      <c r="G114" s="183" t="s">
        <v>149</v>
      </c>
      <c r="H114" s="144" t="str">
        <f t="shared" si="13"/>
        <v>REDOVNA DJELATNOST SVEUČILIŠTA U ZAGREBU (IZ EVIDENCIJSKIH PRIHODA)</v>
      </c>
      <c r="I114" s="182">
        <v>918.41868823000902</v>
      </c>
      <c r="J114" s="182">
        <v>923.01078167115895</v>
      </c>
      <c r="K114" s="182">
        <v>923.01078167115895</v>
      </c>
      <c r="M114" s="139" t="str">
        <f t="shared" si="14"/>
        <v>343</v>
      </c>
      <c r="N114" s="139" t="str">
        <f t="shared" si="15"/>
        <v>34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43</v>
      </c>
      <c r="D115" s="144" t="str">
        <f t="shared" si="11"/>
        <v>Ostali prihodi za posebne namjene</v>
      </c>
      <c r="E115" s="149">
        <v>3721</v>
      </c>
      <c r="F115" s="144" t="str">
        <f t="shared" si="12"/>
        <v>Naknade građanima i kućanstvima u novcu</v>
      </c>
      <c r="G115" s="183" t="s">
        <v>149</v>
      </c>
      <c r="H115" s="144" t="str">
        <f t="shared" si="13"/>
        <v>REDOVNA DJELATNOST SVEUČILIŠTA U ZAGREBU (IZ EVIDENCIJSKIH PRIHODA)</v>
      </c>
      <c r="I115" s="182">
        <v>6428.9308176100631</v>
      </c>
      <c r="J115" s="182">
        <v>6461.0754716981128</v>
      </c>
      <c r="K115" s="182">
        <v>6461.0754716981128</v>
      </c>
      <c r="M115" s="139" t="str">
        <f t="shared" si="14"/>
        <v>372</v>
      </c>
      <c r="N115" s="139" t="str">
        <f t="shared" si="15"/>
        <v>37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43</v>
      </c>
      <c r="D116" s="144" t="str">
        <f t="shared" si="11"/>
        <v>Ostali prihodi za posebne namjene</v>
      </c>
      <c r="E116" s="149">
        <v>4221</v>
      </c>
      <c r="F116" s="144" t="str">
        <f t="shared" si="12"/>
        <v>Uredska oprema i namještaj</v>
      </c>
      <c r="G116" s="183" t="s">
        <v>149</v>
      </c>
      <c r="H116" s="144" t="str">
        <f t="shared" si="13"/>
        <v>REDOVNA DJELATNOST SVEUČILIŠTA U ZAGREBU (IZ EVIDENCIJSKIH PRIHODA)</v>
      </c>
      <c r="I116" s="182">
        <v>21054.748427672956</v>
      </c>
      <c r="J116" s="182">
        <v>21160.022169811316</v>
      </c>
      <c r="K116" s="182">
        <v>21160.022169811316</v>
      </c>
      <c r="M116" s="139" t="str">
        <f t="shared" si="14"/>
        <v>422</v>
      </c>
      <c r="N116" s="139" t="str">
        <f t="shared" si="15"/>
        <v>42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43</v>
      </c>
      <c r="D117" s="144" t="str">
        <f t="shared" si="11"/>
        <v>Ostali prihodi za posebne namjene</v>
      </c>
      <c r="E117" s="149">
        <v>4222</v>
      </c>
      <c r="F117" s="144" t="str">
        <f t="shared" si="12"/>
        <v>Komunikacijska oprema</v>
      </c>
      <c r="G117" s="183" t="s">
        <v>149</v>
      </c>
      <c r="H117" s="144" t="str">
        <f t="shared" si="13"/>
        <v>REDOVNA DJELATNOST SVEUČILIŠTA U ZAGREBU (IZ EVIDENCIJSKIH PRIHODA)</v>
      </c>
      <c r="I117" s="182">
        <v>3145.5840071877806</v>
      </c>
      <c r="J117" s="182">
        <v>3161.3119272237191</v>
      </c>
      <c r="K117" s="182">
        <v>3161.3119272237191</v>
      </c>
      <c r="M117" s="139" t="str">
        <f t="shared" si="14"/>
        <v>422</v>
      </c>
      <c r="N117" s="139" t="str">
        <f t="shared" si="15"/>
        <v>42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43</v>
      </c>
      <c r="D118" s="144" t="str">
        <f t="shared" si="11"/>
        <v>Ostali prihodi za posebne namjene</v>
      </c>
      <c r="E118" s="149">
        <v>4223</v>
      </c>
      <c r="F118" s="144" t="str">
        <f t="shared" si="12"/>
        <v>Oprema za održavanje i zaštitu</v>
      </c>
      <c r="G118" s="183" t="s">
        <v>149</v>
      </c>
      <c r="H118" s="144" t="str">
        <f t="shared" si="13"/>
        <v>REDOVNA DJELATNOST SVEUČILIŠTA U ZAGREBU (IZ EVIDENCIJSKIH PRIHODA)</v>
      </c>
      <c r="I118" s="182">
        <v>6883.5480682839179</v>
      </c>
      <c r="J118" s="182">
        <v>6917.9658086253366</v>
      </c>
      <c r="K118" s="182">
        <v>6917.9658086253366</v>
      </c>
      <c r="M118" s="139" t="str">
        <f t="shared" si="14"/>
        <v>422</v>
      </c>
      <c r="N118" s="139" t="str">
        <f t="shared" si="15"/>
        <v>42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43</v>
      </c>
      <c r="D119" s="144" t="str">
        <f t="shared" si="11"/>
        <v>Ostali prihodi za posebne namjene</v>
      </c>
      <c r="E119" s="149">
        <v>4224</v>
      </c>
      <c r="F119" s="144" t="str">
        <f t="shared" si="12"/>
        <v>Medicinska i laboratorijska oprema</v>
      </c>
      <c r="G119" s="183" t="s">
        <v>149</v>
      </c>
      <c r="H119" s="144" t="str">
        <f t="shared" si="13"/>
        <v>REDOVNA DJELATNOST SVEUČILIŠTA U ZAGREBU (IZ EVIDENCIJSKIH PRIHODA)</v>
      </c>
      <c r="I119" s="182">
        <v>694500</v>
      </c>
      <c r="J119" s="182">
        <v>181620</v>
      </c>
      <c r="K119" s="182">
        <v>120000</v>
      </c>
      <c r="M119" s="139" t="str">
        <f t="shared" si="14"/>
        <v>422</v>
      </c>
      <c r="N119" s="139" t="str">
        <f t="shared" si="15"/>
        <v>42</v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43</v>
      </c>
      <c r="D120" s="144" t="str">
        <f t="shared" si="11"/>
        <v>Ostali prihodi za posebne namjene</v>
      </c>
      <c r="E120" s="149">
        <v>4225</v>
      </c>
      <c r="F120" s="144" t="str">
        <f t="shared" si="12"/>
        <v>Instrumenti, uređaji i strojevi</v>
      </c>
      <c r="G120" s="183" t="s">
        <v>149</v>
      </c>
      <c r="H120" s="144" t="str">
        <f t="shared" si="13"/>
        <v>REDOVNA DJELATNOST SVEUČILIŠTA U ZAGREBU (IZ EVIDENCIJSKIH PRIHODA)</v>
      </c>
      <c r="I120" s="182">
        <v>161761.0835579515</v>
      </c>
      <c r="J120" s="182">
        <v>162569.88897574123</v>
      </c>
      <c r="K120" s="182">
        <v>162569.88897574123</v>
      </c>
      <c r="M120" s="139" t="str">
        <f t="shared" si="14"/>
        <v>422</v>
      </c>
      <c r="N120" s="139" t="str">
        <f t="shared" si="15"/>
        <v>42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43</v>
      </c>
      <c r="D121" s="144" t="str">
        <f t="shared" si="11"/>
        <v>Ostali prihodi za posebne namjene</v>
      </c>
      <c r="E121" s="149">
        <v>4521</v>
      </c>
      <c r="F121" s="144" t="str">
        <f t="shared" si="12"/>
        <v>Dodatna ulaganja na postrojenjima i opremi</v>
      </c>
      <c r="G121" s="183" t="s">
        <v>149</v>
      </c>
      <c r="H121" s="144" t="str">
        <f t="shared" si="13"/>
        <v>REDOVNA DJELATNOST SVEUČILIŠTA U ZAGREBU (IZ EVIDENCIJSKIH PRIHODA)</v>
      </c>
      <c r="I121" s="182">
        <v>72876.522911051215</v>
      </c>
      <c r="J121" s="182">
        <v>73240.90552560646</v>
      </c>
      <c r="K121" s="182">
        <v>73240.90552560646</v>
      </c>
      <c r="M121" s="139" t="str">
        <f t="shared" si="14"/>
        <v>452</v>
      </c>
      <c r="N121" s="139" t="str">
        <f t="shared" si="15"/>
        <v>45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61</v>
      </c>
      <c r="D122" s="144" t="str">
        <f t="shared" si="11"/>
        <v>Donacije</v>
      </c>
      <c r="E122" s="149">
        <v>3223</v>
      </c>
      <c r="F122" s="144" t="str">
        <f t="shared" si="12"/>
        <v>Energija</v>
      </c>
      <c r="G122" s="183" t="s">
        <v>149</v>
      </c>
      <c r="H122" s="144" t="str">
        <f t="shared" si="13"/>
        <v>REDOVNA DJELATNOST SVEUČILIŠTA U ZAGREBU (IZ EVIDENCIJSKIH PRIHODA)</v>
      </c>
      <c r="I122" s="182">
        <v>13836.15668824</v>
      </c>
      <c r="J122" s="182">
        <v>13905.3374716812</v>
      </c>
      <c r="K122" s="182">
        <v>13974.864159039604</v>
      </c>
      <c r="M122" s="139" t="str">
        <f t="shared" si="14"/>
        <v>322</v>
      </c>
      <c r="N122" s="139" t="str">
        <f t="shared" si="15"/>
        <v>32</v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61</v>
      </c>
      <c r="D123" s="144" t="str">
        <f t="shared" si="11"/>
        <v>Donacije</v>
      </c>
      <c r="E123" s="149">
        <v>3233</v>
      </c>
      <c r="F123" s="144" t="str">
        <f t="shared" si="12"/>
        <v>Usluge promidžbe i informiranja</v>
      </c>
      <c r="G123" s="183" t="s">
        <v>149</v>
      </c>
      <c r="H123" s="144" t="str">
        <f t="shared" si="13"/>
        <v>REDOVNA DJELATNOST SVEUČILIŠTA U ZAGREBU (IZ EVIDENCIJSKIH PRIHODA)</v>
      </c>
      <c r="I123" s="182">
        <v>8831.8445200000006</v>
      </c>
      <c r="J123" s="182">
        <v>8876.0037425999999</v>
      </c>
      <c r="K123" s="182">
        <v>8920.3837613129981</v>
      </c>
      <c r="M123" s="139" t="str">
        <f t="shared" si="14"/>
        <v>323</v>
      </c>
      <c r="N123" s="139" t="str">
        <f t="shared" si="15"/>
        <v>32</v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>08006</v>
      </c>
      <c r="B124" s="143" t="str">
        <f>IF(C124="","",VLOOKUP('Opći dio'!$C$3,'Opći dio'!$L$6:$U$137,9,FALSE))</f>
        <v>Sveučilišta i veleučilišta u Republici Hrvatskoj</v>
      </c>
      <c r="C124" s="149">
        <v>61</v>
      </c>
      <c r="D124" s="144" t="str">
        <f t="shared" si="11"/>
        <v>Donacije</v>
      </c>
      <c r="E124" s="149">
        <v>3235</v>
      </c>
      <c r="F124" s="144" t="str">
        <f t="shared" si="12"/>
        <v>Zakupnine i najamnine</v>
      </c>
      <c r="G124" s="183" t="s">
        <v>149</v>
      </c>
      <c r="H124" s="144" t="str">
        <f t="shared" si="13"/>
        <v>REDOVNA DJELATNOST SVEUČILIŠTA U ZAGREBU (IZ EVIDENCIJSKIH PRIHODA)</v>
      </c>
      <c r="I124" s="182">
        <v>18959.619146200002</v>
      </c>
      <c r="J124" s="182">
        <v>19054.417241931002</v>
      </c>
      <c r="K124" s="182">
        <v>19149.689328140656</v>
      </c>
      <c r="M124" s="139" t="str">
        <f t="shared" si="14"/>
        <v>323</v>
      </c>
      <c r="N124" s="139" t="str">
        <f t="shared" si="15"/>
        <v>32</v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61</v>
      </c>
      <c r="D125" s="144" t="str">
        <f t="shared" si="11"/>
        <v>Donacije</v>
      </c>
      <c r="E125" s="149">
        <v>3239</v>
      </c>
      <c r="F125" s="144" t="str">
        <f t="shared" si="12"/>
        <v>Ostale usluge</v>
      </c>
      <c r="G125" s="183" t="s">
        <v>149</v>
      </c>
      <c r="H125" s="144" t="str">
        <f t="shared" si="13"/>
        <v>REDOVNA DJELATNOST SVEUČILIŠTA U ZAGREBU (IZ EVIDENCIJSKIH PRIHODA)</v>
      </c>
      <c r="I125" s="182">
        <v>11929.752052720001</v>
      </c>
      <c r="J125" s="182">
        <v>11989.4008129836</v>
      </c>
      <c r="K125" s="182">
        <v>12049.347817048518</v>
      </c>
      <c r="M125" s="139" t="str">
        <f t="shared" si="14"/>
        <v>323</v>
      </c>
      <c r="N125" s="139" t="str">
        <f t="shared" si="15"/>
        <v>32</v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>08006</v>
      </c>
      <c r="B126" s="143" t="str">
        <f>IF(C126="","",VLOOKUP('Opći dio'!$C$3,'Opći dio'!$L$6:$U$137,9,FALSE))</f>
        <v>Sveučilišta i veleučilišta u Republici Hrvatskoj</v>
      </c>
      <c r="C126" s="149">
        <v>61</v>
      </c>
      <c r="D126" s="144" t="str">
        <f t="shared" si="11"/>
        <v>Donacije</v>
      </c>
      <c r="E126" s="149">
        <v>3293</v>
      </c>
      <c r="F126" s="144" t="str">
        <f t="shared" si="12"/>
        <v>Reprezentacija</v>
      </c>
      <c r="G126" s="183" t="s">
        <v>149</v>
      </c>
      <c r="H126" s="144" t="str">
        <f t="shared" si="13"/>
        <v>REDOVNA DJELATNOST SVEUČILIŠTA U ZAGREBU (IZ EVIDENCIJSKIH PRIHODA)</v>
      </c>
      <c r="I126" s="182">
        <v>31481.231411320005</v>
      </c>
      <c r="J126" s="182">
        <v>31638.637568376602</v>
      </c>
      <c r="K126" s="182">
        <v>31796.830756218482</v>
      </c>
      <c r="M126" s="139" t="str">
        <f t="shared" si="14"/>
        <v>329</v>
      </c>
      <c r="N126" s="139" t="str">
        <f t="shared" si="15"/>
        <v>32</v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>08006</v>
      </c>
      <c r="B127" s="143" t="str">
        <f>IF(C127="","",VLOOKUP('Opći dio'!$C$3,'Opći dio'!$L$6:$U$137,9,FALSE))</f>
        <v>Sveučilišta i veleučilišta u Republici Hrvatskoj</v>
      </c>
      <c r="C127" s="149">
        <v>61</v>
      </c>
      <c r="D127" s="144" t="str">
        <f t="shared" si="11"/>
        <v>Donacije</v>
      </c>
      <c r="E127" s="149">
        <v>3299</v>
      </c>
      <c r="F127" s="144" t="str">
        <f t="shared" si="12"/>
        <v>Ostali nespomenuti rashodi poslovanja</v>
      </c>
      <c r="G127" s="183" t="s">
        <v>149</v>
      </c>
      <c r="H127" s="144" t="str">
        <f t="shared" si="13"/>
        <v>REDOVNA DJELATNOST SVEUČILIŠTA U ZAGREBU (IZ EVIDENCIJSKIH PRIHODA)</v>
      </c>
      <c r="I127" s="182">
        <v>11279.841381520002</v>
      </c>
      <c r="J127" s="182">
        <v>11336.240588427601</v>
      </c>
      <c r="K127" s="182">
        <v>11392.921791369738</v>
      </c>
      <c r="M127" s="139" t="str">
        <f t="shared" si="14"/>
        <v>329</v>
      </c>
      <c r="N127" s="139" t="str">
        <f t="shared" si="15"/>
        <v>32</v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>08006</v>
      </c>
      <c r="B128" s="143" t="str">
        <f>IF(C128="","",VLOOKUP('Opći dio'!$C$3,'Opći dio'!$L$6:$U$137,9,FALSE))</f>
        <v>Sveučilišta i veleučilišta u Republici Hrvatskoj</v>
      </c>
      <c r="C128" s="149">
        <v>61</v>
      </c>
      <c r="D128" s="144" t="str">
        <f t="shared" si="11"/>
        <v>Donacije</v>
      </c>
      <c r="E128" s="149">
        <v>3241</v>
      </c>
      <c r="F128" s="144" t="str">
        <f t="shared" si="12"/>
        <v>Naknade troškova osobama izvan radnog odnosa</v>
      </c>
      <c r="G128" s="183" t="s">
        <v>149</v>
      </c>
      <c r="H128" s="144" t="str">
        <f t="shared" si="13"/>
        <v>REDOVNA DJELATNOST SVEUČILIŠTA U ZAGREBU (IZ EVIDENCIJSKIH PRIHODA)</v>
      </c>
      <c r="I128" s="182">
        <v>8831.8445200000006</v>
      </c>
      <c r="J128" s="182">
        <v>8876.0037425999999</v>
      </c>
      <c r="K128" s="182">
        <v>8920.3837613129981</v>
      </c>
      <c r="M128" s="139" t="str">
        <f t="shared" si="14"/>
        <v>324</v>
      </c>
      <c r="N128" s="139" t="str">
        <f t="shared" si="15"/>
        <v>32</v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>08006</v>
      </c>
      <c r="B129" s="143" t="str">
        <f>IF(C129="","",VLOOKUP('Opći dio'!$C$3,'Opći dio'!$L$6:$U$137,9,FALSE))</f>
        <v>Sveučilišta i veleučilišta u Republici Hrvatskoj</v>
      </c>
      <c r="C129" s="149">
        <v>11</v>
      </c>
      <c r="D129" s="144" t="str">
        <f t="shared" si="11"/>
        <v>Opći prihodi i primici</v>
      </c>
      <c r="E129" s="149">
        <v>3211</v>
      </c>
      <c r="F129" s="144" t="str">
        <f t="shared" si="12"/>
        <v>Službena putovanja</v>
      </c>
      <c r="G129" s="183" t="s">
        <v>775</v>
      </c>
      <c r="H129" s="144" t="str">
        <f t="shared" si="13"/>
        <v>PROGRAMSKO FINANCIRANJE JAVNIH VISOKIH UČILIŠTA</v>
      </c>
      <c r="I129" s="293">
        <v>510383.54845450405</v>
      </c>
      <c r="J129" s="293">
        <v>510383.54845450405</v>
      </c>
      <c r="K129" s="293">
        <v>510383.54845450405</v>
      </c>
      <c r="M129" s="139" t="str">
        <f t="shared" si="14"/>
        <v>321</v>
      </c>
      <c r="N129" s="139" t="str">
        <f t="shared" si="15"/>
        <v>32</v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>08006</v>
      </c>
      <c r="B130" s="143" t="str">
        <f>IF(C130="","",VLOOKUP('Opći dio'!$C$3,'Opći dio'!$L$6:$U$137,9,FALSE))</f>
        <v>Sveučilišta i veleučilišta u Republici Hrvatskoj</v>
      </c>
      <c r="C130" s="149">
        <v>11</v>
      </c>
      <c r="D130" s="144" t="str">
        <f t="shared" si="11"/>
        <v>Opći prihodi i primici</v>
      </c>
      <c r="E130" s="149">
        <v>3212</v>
      </c>
      <c r="F130" s="144" t="str">
        <f t="shared" si="12"/>
        <v>Naknade za prijevoz, za rad na terenu i odvojeni život</v>
      </c>
      <c r="G130" s="183" t="s">
        <v>775</v>
      </c>
      <c r="H130" s="144" t="str">
        <f t="shared" si="13"/>
        <v>PROGRAMSKO FINANCIRANJE JAVNIH VISOKIH UČILIŠTA</v>
      </c>
      <c r="I130" s="293">
        <v>353261.34035590675</v>
      </c>
      <c r="J130" s="293">
        <v>353261.34035590675</v>
      </c>
      <c r="K130" s="293">
        <v>353261.34035590675</v>
      </c>
      <c r="M130" s="139" t="str">
        <f t="shared" si="14"/>
        <v>321</v>
      </c>
      <c r="N130" s="139" t="str">
        <f t="shared" si="15"/>
        <v>32</v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>08006</v>
      </c>
      <c r="B131" s="143" t="str">
        <f>IF(C131="","",VLOOKUP('Opći dio'!$C$3,'Opći dio'!$L$6:$U$137,9,FALSE))</f>
        <v>Sveučilišta i veleučilišta u Republici Hrvatskoj</v>
      </c>
      <c r="C131" s="149">
        <v>11</v>
      </c>
      <c r="D131" s="144" t="str">
        <f t="shared" si="11"/>
        <v>Opći prihodi i primici</v>
      </c>
      <c r="E131" s="149">
        <v>3213</v>
      </c>
      <c r="F131" s="144" t="str">
        <f t="shared" si="12"/>
        <v>Stručno usavršavanje zaposlenika</v>
      </c>
      <c r="G131" s="183" t="s">
        <v>775</v>
      </c>
      <c r="H131" s="144" t="str">
        <f t="shared" si="13"/>
        <v>PROGRAMSKO FINANCIRANJE JAVNIH VISOKIH UČILIŠTA</v>
      </c>
      <c r="I131" s="293">
        <v>88829.409427554303</v>
      </c>
      <c r="J131" s="293">
        <v>88829.409427554303</v>
      </c>
      <c r="K131" s="293">
        <v>88829.409427554303</v>
      </c>
      <c r="M131" s="139" t="str">
        <f t="shared" si="14"/>
        <v>321</v>
      </c>
      <c r="N131" s="139" t="str">
        <f t="shared" si="15"/>
        <v>32</v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>08006</v>
      </c>
      <c r="B132" s="143" t="str">
        <f>IF(C132="","",VLOOKUP('Opći dio'!$C$3,'Opći dio'!$L$6:$U$137,9,FALSE))</f>
        <v>Sveučilišta i veleučilišta u Republici Hrvatskoj</v>
      </c>
      <c r="C132" s="149">
        <v>11</v>
      </c>
      <c r="D132" s="144" t="str">
        <f t="shared" ref="D132:D195" si="22">IFERROR(VLOOKUP(C132,$O$6:$P$23,2,FALSE),"")</f>
        <v>Opći prihodi i primici</v>
      </c>
      <c r="E132" s="149">
        <v>3214</v>
      </c>
      <c r="F132" s="144" t="str">
        <f t="shared" ref="F132:F195" si="23">IFERROR(VLOOKUP(E132,$R$5:$T$129,2,FALSE),"")</f>
        <v>Ostale naknade troškova zaposlenima</v>
      </c>
      <c r="G132" s="183" t="s">
        <v>775</v>
      </c>
      <c r="H132" s="144" t="str">
        <f t="shared" ref="H132:H195" si="24">IFERROR(VLOOKUP(G132,$X$6:$Y$297,2,FALSE),"")</f>
        <v>PROGRAMSKO FINANCIRANJE JAVNIH VISOKIH UČILIŠTA</v>
      </c>
      <c r="I132" s="293">
        <v>8348.2157546793878</v>
      </c>
      <c r="J132" s="293">
        <v>8348.2157546793878</v>
      </c>
      <c r="K132" s="293">
        <v>8348.2157546793878</v>
      </c>
      <c r="M132" s="139" t="str">
        <f t="shared" ref="M132:M195" si="25">LEFT(E132,3)</f>
        <v>321</v>
      </c>
      <c r="N132" s="139" t="str">
        <f t="shared" ref="N132:N195" si="26">LEFT(E132,2)</f>
        <v>32</v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>08006</v>
      </c>
      <c r="B133" s="143" t="str">
        <f>IF(C133="","",VLOOKUP('Opći dio'!$C$3,'Opći dio'!$L$6:$U$137,9,FALSE))</f>
        <v>Sveučilišta i veleučilišta u Republici Hrvatskoj</v>
      </c>
      <c r="C133" s="149">
        <v>11</v>
      </c>
      <c r="D133" s="144" t="str">
        <f t="shared" si="22"/>
        <v>Opći prihodi i primici</v>
      </c>
      <c r="E133" s="149">
        <v>3221</v>
      </c>
      <c r="F133" s="144" t="str">
        <f t="shared" si="23"/>
        <v>Uredski materijal i ostali materijalni rashodi</v>
      </c>
      <c r="G133" s="183" t="s">
        <v>775</v>
      </c>
      <c r="H133" s="144" t="str">
        <f t="shared" si="24"/>
        <v>PROGRAMSKO FINANCIRANJE JAVNIH VISOKIH UČILIŠTA</v>
      </c>
      <c r="I133" s="293">
        <v>45190.21001940922</v>
      </c>
      <c r="J133" s="293">
        <v>45190.21001940922</v>
      </c>
      <c r="K133" s="293">
        <v>45190.21001940922</v>
      </c>
      <c r="M133" s="139" t="str">
        <f t="shared" si="25"/>
        <v>322</v>
      </c>
      <c r="N133" s="139" t="str">
        <f t="shared" si="26"/>
        <v>32</v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>08006</v>
      </c>
      <c r="B134" s="143" t="str">
        <f>IF(C134="","",VLOOKUP('Opći dio'!$C$3,'Opći dio'!$L$6:$U$137,9,FALSE))</f>
        <v>Sveučilišta i veleučilišta u Republici Hrvatskoj</v>
      </c>
      <c r="C134" s="149">
        <v>11</v>
      </c>
      <c r="D134" s="144" t="str">
        <f t="shared" si="22"/>
        <v>Opći prihodi i primici</v>
      </c>
      <c r="E134" s="149">
        <v>3222</v>
      </c>
      <c r="F134" s="144" t="str">
        <f t="shared" si="23"/>
        <v>Materijal i sirovine</v>
      </c>
      <c r="G134" s="183" t="s">
        <v>775</v>
      </c>
      <c r="H134" s="144" t="str">
        <f t="shared" si="24"/>
        <v>PROGRAMSKO FINANCIRANJE JAVNIH VISOKIH UČILIŠTA</v>
      </c>
      <c r="I134" s="293">
        <v>111078.28317332802</v>
      </c>
      <c r="J134" s="293">
        <v>111078.28317332802</v>
      </c>
      <c r="K134" s="293">
        <v>111078.28317332802</v>
      </c>
      <c r="M134" s="139" t="str">
        <f t="shared" si="25"/>
        <v>322</v>
      </c>
      <c r="N134" s="139" t="str">
        <f t="shared" si="26"/>
        <v>32</v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>08006</v>
      </c>
      <c r="B135" s="143" t="str">
        <f>IF(C135="","",VLOOKUP('Opći dio'!$C$3,'Opći dio'!$L$6:$U$137,9,FALSE))</f>
        <v>Sveučilišta i veleučilišta u Republici Hrvatskoj</v>
      </c>
      <c r="C135" s="149">
        <v>11</v>
      </c>
      <c r="D135" s="144" t="str">
        <f t="shared" si="22"/>
        <v>Opći prihodi i primici</v>
      </c>
      <c r="E135" s="149">
        <v>3223</v>
      </c>
      <c r="F135" s="144" t="str">
        <f t="shared" si="23"/>
        <v>Energija</v>
      </c>
      <c r="G135" s="183" t="s">
        <v>775</v>
      </c>
      <c r="H135" s="144" t="str">
        <f t="shared" si="24"/>
        <v>PROGRAMSKO FINANCIRANJE JAVNIH VISOKIH UČILIŠTA</v>
      </c>
      <c r="I135" s="293">
        <v>175601.84392067569</v>
      </c>
      <c r="J135" s="293">
        <v>175601.84392067569</v>
      </c>
      <c r="K135" s="293">
        <v>175601.84392067569</v>
      </c>
      <c r="M135" s="139" t="str">
        <f t="shared" si="25"/>
        <v>322</v>
      </c>
      <c r="N135" s="139" t="str">
        <f t="shared" si="26"/>
        <v>32</v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>08006</v>
      </c>
      <c r="B136" s="143" t="str">
        <f>IF(C136="","",VLOOKUP('Opći dio'!$C$3,'Opći dio'!$L$6:$U$137,9,FALSE))</f>
        <v>Sveučilišta i veleučilišta u Republici Hrvatskoj</v>
      </c>
      <c r="C136" s="149">
        <v>11</v>
      </c>
      <c r="D136" s="144" t="str">
        <f t="shared" si="22"/>
        <v>Opći prihodi i primici</v>
      </c>
      <c r="E136" s="149">
        <v>3224</v>
      </c>
      <c r="F136" s="144" t="str">
        <f t="shared" si="23"/>
        <v>Materijal i dijelovi za tekuće i investicijsko održavanje</v>
      </c>
      <c r="G136" s="183" t="s">
        <v>775</v>
      </c>
      <c r="H136" s="144" t="str">
        <f t="shared" si="24"/>
        <v>PROGRAMSKO FINANCIRANJE JAVNIH VISOKIH UČILIŠTA</v>
      </c>
      <c r="I136" s="293">
        <v>57339.060841350532</v>
      </c>
      <c r="J136" s="293">
        <v>57339.060841350532</v>
      </c>
      <c r="K136" s="293">
        <v>57339.060841350532</v>
      </c>
      <c r="M136" s="139" t="str">
        <f t="shared" si="25"/>
        <v>322</v>
      </c>
      <c r="N136" s="139" t="str">
        <f t="shared" si="26"/>
        <v>32</v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>08006</v>
      </c>
      <c r="B137" s="143" t="str">
        <f>IF(C137="","",VLOOKUP('Opći dio'!$C$3,'Opći dio'!$L$6:$U$137,9,FALSE))</f>
        <v>Sveučilišta i veleučilišta u Republici Hrvatskoj</v>
      </c>
      <c r="C137" s="149">
        <v>11</v>
      </c>
      <c r="D137" s="144" t="str">
        <f t="shared" si="22"/>
        <v>Opći prihodi i primici</v>
      </c>
      <c r="E137" s="149">
        <v>3225</v>
      </c>
      <c r="F137" s="144" t="str">
        <f t="shared" si="23"/>
        <v>Sitni inventar i auto gume</v>
      </c>
      <c r="G137" s="183" t="s">
        <v>775</v>
      </c>
      <c r="H137" s="144" t="str">
        <f t="shared" si="24"/>
        <v>PROGRAMSKO FINANCIRANJE JAVNIH VISOKIH UČILIŠTA</v>
      </c>
      <c r="I137" s="293">
        <v>44684.923276362832</v>
      </c>
      <c r="J137" s="293">
        <v>44684.923276362832</v>
      </c>
      <c r="K137" s="293">
        <v>44684.923276362832</v>
      </c>
      <c r="M137" s="139" t="str">
        <f t="shared" si="25"/>
        <v>322</v>
      </c>
      <c r="N137" s="139" t="str">
        <f t="shared" si="26"/>
        <v>32</v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>08006</v>
      </c>
      <c r="B138" s="143" t="str">
        <f>IF(C138="","",VLOOKUP('Opći dio'!$C$3,'Opći dio'!$L$6:$U$137,9,FALSE))</f>
        <v>Sveučilišta i veleučilišta u Republici Hrvatskoj</v>
      </c>
      <c r="C138" s="149">
        <v>11</v>
      </c>
      <c r="D138" s="144" t="str">
        <f t="shared" si="22"/>
        <v>Opći prihodi i primici</v>
      </c>
      <c r="E138" s="149">
        <v>3227</v>
      </c>
      <c r="F138" s="144" t="str">
        <f t="shared" si="23"/>
        <v>Službena, radna i zaštitna odjeća i obuća</v>
      </c>
      <c r="G138" s="183" t="s">
        <v>775</v>
      </c>
      <c r="H138" s="144" t="str">
        <f t="shared" si="24"/>
        <v>PROGRAMSKO FINANCIRANJE JAVNIH VISOKIH UČILIŠTA</v>
      </c>
      <c r="I138" s="293">
        <v>4613.4876539017669</v>
      </c>
      <c r="J138" s="293">
        <v>4613.4876539017669</v>
      </c>
      <c r="K138" s="293">
        <v>4613.4876539017669</v>
      </c>
      <c r="M138" s="139" t="str">
        <f t="shared" si="25"/>
        <v>322</v>
      </c>
      <c r="N138" s="139" t="str">
        <f t="shared" si="26"/>
        <v>32</v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>08006</v>
      </c>
      <c r="B139" s="143" t="str">
        <f>IF(C139="","",VLOOKUP('Opći dio'!$C$3,'Opći dio'!$L$6:$U$137,9,FALSE))</f>
        <v>Sveučilišta i veleučilišta u Republici Hrvatskoj</v>
      </c>
      <c r="C139" s="149">
        <v>11</v>
      </c>
      <c r="D139" s="144" t="str">
        <f t="shared" si="22"/>
        <v>Opći prihodi i primici</v>
      </c>
      <c r="E139" s="149">
        <v>3231</v>
      </c>
      <c r="F139" s="144" t="str">
        <f t="shared" si="23"/>
        <v>Usluge telefona, pošte i prijevoza</v>
      </c>
      <c r="G139" s="183" t="s">
        <v>775</v>
      </c>
      <c r="H139" s="144" t="str">
        <f t="shared" si="24"/>
        <v>PROGRAMSKO FINANCIRANJE JAVNIH VISOKIH UČILIŠTA</v>
      </c>
      <c r="I139" s="293">
        <v>83526.095524450095</v>
      </c>
      <c r="J139" s="293">
        <v>83526.095524450095</v>
      </c>
      <c r="K139" s="293">
        <v>83526.095524450095</v>
      </c>
      <c r="M139" s="139" t="str">
        <f t="shared" si="25"/>
        <v>323</v>
      </c>
      <c r="N139" s="139" t="str">
        <f t="shared" si="26"/>
        <v>32</v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>08006</v>
      </c>
      <c r="B140" s="143" t="str">
        <f>IF(C140="","",VLOOKUP('Opći dio'!$C$3,'Opći dio'!$L$6:$U$137,9,FALSE))</f>
        <v>Sveučilišta i veleučilišta u Republici Hrvatskoj</v>
      </c>
      <c r="C140" s="149">
        <v>11</v>
      </c>
      <c r="D140" s="144" t="str">
        <f t="shared" si="22"/>
        <v>Opći prihodi i primici</v>
      </c>
      <c r="E140" s="149">
        <v>3232</v>
      </c>
      <c r="F140" s="144" t="str">
        <f t="shared" si="23"/>
        <v>Usluge tekućeg i investicijskog održavanja</v>
      </c>
      <c r="G140" s="183" t="s">
        <v>775</v>
      </c>
      <c r="H140" s="144" t="str">
        <f t="shared" si="24"/>
        <v>PROGRAMSKO FINANCIRANJE JAVNIH VISOKIH UČILIŠTA</v>
      </c>
      <c r="I140" s="293">
        <v>250226.78275210061</v>
      </c>
      <c r="J140" s="293">
        <v>250226.78275210061</v>
      </c>
      <c r="K140" s="293">
        <v>250226.78275210061</v>
      </c>
      <c r="M140" s="139" t="str">
        <f t="shared" si="25"/>
        <v>323</v>
      </c>
      <c r="N140" s="139" t="str">
        <f t="shared" si="26"/>
        <v>32</v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>08006</v>
      </c>
      <c r="B141" s="143" t="str">
        <f>IF(C141="","",VLOOKUP('Opći dio'!$C$3,'Opći dio'!$L$6:$U$137,9,FALSE))</f>
        <v>Sveučilišta i veleučilišta u Republici Hrvatskoj</v>
      </c>
      <c r="C141" s="149">
        <v>11</v>
      </c>
      <c r="D141" s="144" t="str">
        <f t="shared" si="22"/>
        <v>Opći prihodi i primici</v>
      </c>
      <c r="E141" s="149">
        <v>3233</v>
      </c>
      <c r="F141" s="144" t="str">
        <f t="shared" si="23"/>
        <v>Usluge promidžbe i informiranja</v>
      </c>
      <c r="G141" s="183" t="s">
        <v>775</v>
      </c>
      <c r="H141" s="144" t="str">
        <f t="shared" si="24"/>
        <v>PROGRAMSKO FINANCIRANJE JAVNIH VISOKIH UČILIŠTA</v>
      </c>
      <c r="I141" s="293">
        <v>50177.170483388749</v>
      </c>
      <c r="J141" s="293">
        <v>50177.170483388749</v>
      </c>
      <c r="K141" s="293">
        <v>50177.170483388749</v>
      </c>
      <c r="M141" s="139" t="str">
        <f t="shared" si="25"/>
        <v>323</v>
      </c>
      <c r="N141" s="139" t="str">
        <f t="shared" si="26"/>
        <v>32</v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>08006</v>
      </c>
      <c r="B142" s="143" t="str">
        <f>IF(C142="","",VLOOKUP('Opći dio'!$C$3,'Opći dio'!$L$6:$U$137,9,FALSE))</f>
        <v>Sveučilišta i veleučilišta u Republici Hrvatskoj</v>
      </c>
      <c r="C142" s="149">
        <v>11</v>
      </c>
      <c r="D142" s="144" t="str">
        <f t="shared" si="22"/>
        <v>Opći prihodi i primici</v>
      </c>
      <c r="E142" s="149">
        <v>3234</v>
      </c>
      <c r="F142" s="144" t="str">
        <f t="shared" si="23"/>
        <v>Komunalne usluge</v>
      </c>
      <c r="G142" s="183" t="s">
        <v>775</v>
      </c>
      <c r="H142" s="144" t="str">
        <f t="shared" si="24"/>
        <v>PROGRAMSKO FINANCIRANJE JAVNIH VISOKIH UČILIŠTA</v>
      </c>
      <c r="I142" s="293">
        <v>311476.32360485359</v>
      </c>
      <c r="J142" s="293">
        <v>311476.32360485359</v>
      </c>
      <c r="K142" s="293">
        <v>311476.32360485359</v>
      </c>
      <c r="M142" s="139" t="str">
        <f t="shared" si="25"/>
        <v>323</v>
      </c>
      <c r="N142" s="139" t="str">
        <f t="shared" si="26"/>
        <v>32</v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>08006</v>
      </c>
      <c r="B143" s="143" t="str">
        <f>IF(C143="","",VLOOKUP('Opći dio'!$C$3,'Opći dio'!$L$6:$U$137,9,FALSE))</f>
        <v>Sveučilišta i veleučilišta u Republici Hrvatskoj</v>
      </c>
      <c r="C143" s="149">
        <v>11</v>
      </c>
      <c r="D143" s="144" t="str">
        <f t="shared" si="22"/>
        <v>Opći prihodi i primici</v>
      </c>
      <c r="E143" s="149">
        <v>3235</v>
      </c>
      <c r="F143" s="144" t="str">
        <f t="shared" si="23"/>
        <v>Zakupnine i najamnine</v>
      </c>
      <c r="G143" s="183" t="s">
        <v>775</v>
      </c>
      <c r="H143" s="144" t="str">
        <f t="shared" si="24"/>
        <v>PROGRAMSKO FINANCIRANJE JAVNIH VISOKIH UČILIŠTA</v>
      </c>
      <c r="I143" s="293">
        <v>73815.80246242827</v>
      </c>
      <c r="J143" s="293">
        <v>73815.80246242827</v>
      </c>
      <c r="K143" s="293">
        <v>73815.80246242827</v>
      </c>
      <c r="M143" s="139" t="str">
        <f t="shared" si="25"/>
        <v>323</v>
      </c>
      <c r="N143" s="139" t="str">
        <f t="shared" si="26"/>
        <v>32</v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>08006</v>
      </c>
      <c r="B144" s="143" t="str">
        <f>IF(C144="","",VLOOKUP('Opći dio'!$C$3,'Opći dio'!$L$6:$U$137,9,FALSE))</f>
        <v>Sveučilišta i veleučilišta u Republici Hrvatskoj</v>
      </c>
      <c r="C144" s="149">
        <v>11</v>
      </c>
      <c r="D144" s="144" t="str">
        <f t="shared" si="22"/>
        <v>Opći prihodi i primici</v>
      </c>
      <c r="E144" s="149">
        <v>3236</v>
      </c>
      <c r="F144" s="144" t="str">
        <f t="shared" si="23"/>
        <v>Zdravstvene i veterinarske usluge</v>
      </c>
      <c r="G144" s="183" t="s">
        <v>775</v>
      </c>
      <c r="H144" s="144" t="str">
        <f t="shared" si="24"/>
        <v>PROGRAMSKO FINANCIRANJE JAVNIH VISOKIH UČILIŠTA</v>
      </c>
      <c r="I144" s="293">
        <v>88754.714865538757</v>
      </c>
      <c r="J144" s="293">
        <v>88754.714865538757</v>
      </c>
      <c r="K144" s="293">
        <v>88754.714865538757</v>
      </c>
      <c r="M144" s="139" t="str">
        <f t="shared" si="25"/>
        <v>323</v>
      </c>
      <c r="N144" s="139" t="str">
        <f t="shared" si="26"/>
        <v>32</v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>08006</v>
      </c>
      <c r="B145" s="143" t="str">
        <f>IF(C145="","",VLOOKUP('Opći dio'!$C$3,'Opći dio'!$L$6:$U$137,9,FALSE))</f>
        <v>Sveučilišta i veleučilišta u Republici Hrvatskoj</v>
      </c>
      <c r="C145" s="149">
        <v>11</v>
      </c>
      <c r="D145" s="144" t="str">
        <f t="shared" si="22"/>
        <v>Opći prihodi i primici</v>
      </c>
      <c r="E145" s="149">
        <v>3237</v>
      </c>
      <c r="F145" s="144" t="str">
        <f t="shared" si="23"/>
        <v>Intelektualne i osobne usluge</v>
      </c>
      <c r="G145" s="183" t="s">
        <v>775</v>
      </c>
      <c r="H145" s="144" t="str">
        <f t="shared" si="24"/>
        <v>PROGRAMSKO FINANCIRANJE JAVNIH VISOKIH UČILIŠTA</v>
      </c>
      <c r="I145" s="293">
        <v>207101.65768253314</v>
      </c>
      <c r="J145" s="293">
        <v>207101.65768253314</v>
      </c>
      <c r="K145" s="293">
        <v>207101.65768253314</v>
      </c>
      <c r="M145" s="139" t="str">
        <f t="shared" si="25"/>
        <v>323</v>
      </c>
      <c r="N145" s="139" t="str">
        <f t="shared" si="26"/>
        <v>32</v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>08006</v>
      </c>
      <c r="B146" s="143" t="str">
        <f>IF(C146="","",VLOOKUP('Opći dio'!$C$3,'Opći dio'!$L$6:$U$137,9,FALSE))</f>
        <v>Sveučilišta i veleučilišta u Republici Hrvatskoj</v>
      </c>
      <c r="C146" s="149">
        <v>11</v>
      </c>
      <c r="D146" s="144" t="str">
        <f t="shared" si="22"/>
        <v>Opći prihodi i primici</v>
      </c>
      <c r="E146" s="149">
        <v>3238</v>
      </c>
      <c r="F146" s="144" t="str">
        <f t="shared" si="23"/>
        <v>Računalne usluge</v>
      </c>
      <c r="G146" s="183" t="s">
        <v>775</v>
      </c>
      <c r="H146" s="144" t="str">
        <f t="shared" si="24"/>
        <v>PROGRAMSKO FINANCIRANJE JAVNIH VISOKIH UČILIŠTA</v>
      </c>
      <c r="I146" s="293">
        <v>97476.403430295904</v>
      </c>
      <c r="J146" s="293">
        <v>97476.403430295904</v>
      </c>
      <c r="K146" s="293">
        <v>97476.403430295904</v>
      </c>
      <c r="M146" s="139" t="str">
        <f t="shared" si="25"/>
        <v>323</v>
      </c>
      <c r="N146" s="139" t="str">
        <f t="shared" si="26"/>
        <v>32</v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>08006</v>
      </c>
      <c r="B147" s="143" t="str">
        <f>IF(C147="","",VLOOKUP('Opći dio'!$C$3,'Opći dio'!$L$6:$U$137,9,FALSE))</f>
        <v>Sveučilišta i veleučilišta u Republici Hrvatskoj</v>
      </c>
      <c r="C147" s="149">
        <v>11</v>
      </c>
      <c r="D147" s="144" t="str">
        <f t="shared" si="22"/>
        <v>Opći prihodi i primici</v>
      </c>
      <c r="E147" s="149">
        <v>3239</v>
      </c>
      <c r="F147" s="144" t="str">
        <f t="shared" si="23"/>
        <v>Ostale usluge</v>
      </c>
      <c r="G147" s="183" t="s">
        <v>775</v>
      </c>
      <c r="H147" s="144" t="str">
        <f t="shared" si="24"/>
        <v>PROGRAMSKO FINANCIRANJE JAVNIH VISOKIH UČILIŠTA</v>
      </c>
      <c r="I147" s="293">
        <v>222018.60109681552</v>
      </c>
      <c r="J147" s="293">
        <v>222018.60109681552</v>
      </c>
      <c r="K147" s="293">
        <v>222018.60109681552</v>
      </c>
      <c r="M147" s="139" t="str">
        <f t="shared" si="25"/>
        <v>323</v>
      </c>
      <c r="N147" s="139" t="str">
        <f t="shared" si="26"/>
        <v>32</v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>08006</v>
      </c>
      <c r="B148" s="143" t="str">
        <f>IF(C148="","",VLOOKUP('Opći dio'!$C$3,'Opći dio'!$L$6:$U$137,9,FALSE))</f>
        <v>Sveučilišta i veleučilišta u Republici Hrvatskoj</v>
      </c>
      <c r="C148" s="149">
        <v>11</v>
      </c>
      <c r="D148" s="144" t="str">
        <f t="shared" si="22"/>
        <v>Opći prihodi i primici</v>
      </c>
      <c r="E148" s="149">
        <v>3241</v>
      </c>
      <c r="F148" s="144" t="str">
        <f t="shared" si="23"/>
        <v>Naknade troškova osobama izvan radnog odnosa</v>
      </c>
      <c r="G148" s="183" t="s">
        <v>775</v>
      </c>
      <c r="H148" s="144" t="str">
        <f t="shared" si="24"/>
        <v>PROGRAMSKO FINANCIRANJE JAVNIH VISOKIH UČILIŠTA</v>
      </c>
      <c r="I148" s="293">
        <v>10808.742503426996</v>
      </c>
      <c r="J148" s="293">
        <v>10808.742503426996</v>
      </c>
      <c r="K148" s="293">
        <v>10808.742503426996</v>
      </c>
      <c r="M148" s="139" t="str">
        <f t="shared" si="25"/>
        <v>324</v>
      </c>
      <c r="N148" s="139" t="str">
        <f t="shared" si="26"/>
        <v>32</v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>08006</v>
      </c>
      <c r="B149" s="143" t="str">
        <f>IF(C149="","",VLOOKUP('Opći dio'!$C$3,'Opći dio'!$L$6:$U$137,9,FALSE))</f>
        <v>Sveučilišta i veleučilišta u Republici Hrvatskoj</v>
      </c>
      <c r="C149" s="149">
        <v>11</v>
      </c>
      <c r="D149" s="144" t="str">
        <f t="shared" si="22"/>
        <v>Opći prihodi i primici</v>
      </c>
      <c r="E149" s="149">
        <v>3292</v>
      </c>
      <c r="F149" s="144" t="str">
        <f t="shared" si="23"/>
        <v>Premije osiguranja</v>
      </c>
      <c r="G149" s="183" t="s">
        <v>775</v>
      </c>
      <c r="H149" s="144" t="str">
        <f t="shared" si="24"/>
        <v>PROGRAMSKO FINANCIRANJE JAVNIH VISOKIH UČILIŠTA</v>
      </c>
      <c r="I149" s="293">
        <v>31855.033800750298</v>
      </c>
      <c r="J149" s="293">
        <v>31855.033800750298</v>
      </c>
      <c r="K149" s="293">
        <v>31855.033800750298</v>
      </c>
      <c r="M149" s="139" t="str">
        <f t="shared" si="25"/>
        <v>329</v>
      </c>
      <c r="N149" s="139" t="str">
        <f t="shared" si="26"/>
        <v>32</v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>08006</v>
      </c>
      <c r="B150" s="143" t="str">
        <f>IF(C150="","",VLOOKUP('Opći dio'!$C$3,'Opći dio'!$L$6:$U$137,9,FALSE))</f>
        <v>Sveučilišta i veleučilišta u Republici Hrvatskoj</v>
      </c>
      <c r="C150" s="149">
        <v>11</v>
      </c>
      <c r="D150" s="144" t="str">
        <f t="shared" si="22"/>
        <v>Opći prihodi i primici</v>
      </c>
      <c r="E150" s="149">
        <v>3293</v>
      </c>
      <c r="F150" s="144" t="str">
        <f t="shared" si="23"/>
        <v>Reprezentacija</v>
      </c>
      <c r="G150" s="183" t="s">
        <v>775</v>
      </c>
      <c r="H150" s="144" t="str">
        <f t="shared" si="24"/>
        <v>PROGRAMSKO FINANCIRANJE JAVNIH VISOKIH UČILIŠTA</v>
      </c>
      <c r="I150" s="293">
        <v>105560.99131903805</v>
      </c>
      <c r="J150" s="293">
        <v>105560.99131903805</v>
      </c>
      <c r="K150" s="293">
        <v>105560.99131903805</v>
      </c>
      <c r="M150" s="139" t="str">
        <f t="shared" si="25"/>
        <v>329</v>
      </c>
      <c r="N150" s="139" t="str">
        <f t="shared" si="26"/>
        <v>32</v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>08006</v>
      </c>
      <c r="B151" s="143" t="str">
        <f>IF(C151="","",VLOOKUP('Opći dio'!$C$3,'Opći dio'!$L$6:$U$137,9,FALSE))</f>
        <v>Sveučilišta i veleučilišta u Republici Hrvatskoj</v>
      </c>
      <c r="C151" s="149">
        <v>11</v>
      </c>
      <c r="D151" s="144" t="str">
        <f t="shared" si="22"/>
        <v>Opći prihodi i primici</v>
      </c>
      <c r="E151" s="149">
        <v>3294</v>
      </c>
      <c r="F151" s="144" t="str">
        <f t="shared" si="23"/>
        <v>Članarine i norme</v>
      </c>
      <c r="G151" s="183" t="s">
        <v>775</v>
      </c>
      <c r="H151" s="144" t="str">
        <f t="shared" si="24"/>
        <v>PROGRAMSKO FINANCIRANJE JAVNIH VISOKIH UČILIŠTA</v>
      </c>
      <c r="I151" s="293">
        <v>8941.3784530381872</v>
      </c>
      <c r="J151" s="293">
        <v>8941.3784530381872</v>
      </c>
      <c r="K151" s="293">
        <v>8941.3784530381872</v>
      </c>
      <c r="M151" s="139" t="str">
        <f t="shared" si="25"/>
        <v>329</v>
      </c>
      <c r="N151" s="139" t="str">
        <f t="shared" si="26"/>
        <v>32</v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>08006</v>
      </c>
      <c r="B152" s="143" t="str">
        <f>IF(C152="","",VLOOKUP('Opći dio'!$C$3,'Opći dio'!$L$6:$U$137,9,FALSE))</f>
        <v>Sveučilišta i veleučilišta u Republici Hrvatskoj</v>
      </c>
      <c r="C152" s="149">
        <v>11</v>
      </c>
      <c r="D152" s="144" t="str">
        <f t="shared" si="22"/>
        <v>Opći prihodi i primici</v>
      </c>
      <c r="E152" s="149">
        <v>3295</v>
      </c>
      <c r="F152" s="144" t="str">
        <f t="shared" si="23"/>
        <v>Pristojbe i naknade</v>
      </c>
      <c r="G152" s="183" t="s">
        <v>775</v>
      </c>
      <c r="H152" s="144" t="str">
        <f t="shared" si="24"/>
        <v>PROGRAMSKO FINANCIRANJE JAVNIH VISOKIH UČILIŠTA</v>
      </c>
      <c r="I152" s="293">
        <v>50616.550259950818</v>
      </c>
      <c r="J152" s="293">
        <v>50616.550259950818</v>
      </c>
      <c r="K152" s="293">
        <v>50616.550259950818</v>
      </c>
      <c r="M152" s="139" t="str">
        <f t="shared" si="25"/>
        <v>329</v>
      </c>
      <c r="N152" s="139" t="str">
        <f t="shared" si="26"/>
        <v>32</v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>08006</v>
      </c>
      <c r="B153" s="143" t="str">
        <f>IF(C153="","",VLOOKUP('Opći dio'!$C$3,'Opći dio'!$L$6:$U$137,9,FALSE))</f>
        <v>Sveučilišta i veleučilišta u Republici Hrvatskoj</v>
      </c>
      <c r="C153" s="149">
        <v>11</v>
      </c>
      <c r="D153" s="144" t="str">
        <f t="shared" si="22"/>
        <v>Opći prihodi i primici</v>
      </c>
      <c r="E153" s="149">
        <v>3296</v>
      </c>
      <c r="F153" s="144" t="str">
        <f t="shared" si="23"/>
        <v>Troškovi sudskih postupaka</v>
      </c>
      <c r="G153" s="183" t="s">
        <v>775</v>
      </c>
      <c r="H153" s="144" t="str">
        <f t="shared" si="24"/>
        <v>PROGRAMSKO FINANCIRANJE JAVNIH VISOKIH UČILIŠTA</v>
      </c>
      <c r="I153" s="293">
        <v>13181.393296862192</v>
      </c>
      <c r="J153" s="293">
        <v>13181.393296862192</v>
      </c>
      <c r="K153" s="293">
        <v>13181.393296862192</v>
      </c>
      <c r="M153" s="139" t="str">
        <f t="shared" si="25"/>
        <v>329</v>
      </c>
      <c r="N153" s="139" t="str">
        <f t="shared" si="26"/>
        <v>32</v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>08006</v>
      </c>
      <c r="B154" s="143" t="str">
        <f>IF(C154="","",VLOOKUP('Opći dio'!$C$3,'Opći dio'!$L$6:$U$137,9,FALSE))</f>
        <v>Sveučilišta i veleučilišta u Republici Hrvatskoj</v>
      </c>
      <c r="C154" s="149">
        <v>11</v>
      </c>
      <c r="D154" s="144" t="str">
        <f t="shared" si="22"/>
        <v>Opći prihodi i primici</v>
      </c>
      <c r="E154" s="149">
        <v>3299</v>
      </c>
      <c r="F154" s="144" t="str">
        <f t="shared" si="23"/>
        <v>Ostali nespomenuti rashodi poslovanja</v>
      </c>
      <c r="G154" s="183" t="s">
        <v>775</v>
      </c>
      <c r="H154" s="144" t="str">
        <f t="shared" si="24"/>
        <v>PROGRAMSKO FINANCIRANJE JAVNIH VISOKIH UČILIŠTA</v>
      </c>
      <c r="I154" s="293">
        <v>46662.132270892158</v>
      </c>
      <c r="J154" s="293">
        <v>46662.132270892158</v>
      </c>
      <c r="K154" s="293">
        <v>46662.132270892158</v>
      </c>
      <c r="M154" s="139" t="str">
        <f t="shared" si="25"/>
        <v>329</v>
      </c>
      <c r="N154" s="139" t="str">
        <f t="shared" si="26"/>
        <v>32</v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>08006</v>
      </c>
      <c r="B155" s="143" t="str">
        <f>IF(C155="","",VLOOKUP('Opći dio'!$C$3,'Opći dio'!$L$6:$U$137,9,FALSE))</f>
        <v>Sveučilišta i veleučilišta u Republici Hrvatskoj</v>
      </c>
      <c r="C155" s="149">
        <v>11</v>
      </c>
      <c r="D155" s="144" t="str">
        <f t="shared" si="22"/>
        <v>Opći prihodi i primici</v>
      </c>
      <c r="E155" s="149">
        <v>3431</v>
      </c>
      <c r="F155" s="144" t="str">
        <f t="shared" si="23"/>
        <v>Bankarske usluge i usluge platnog prometa</v>
      </c>
      <c r="G155" s="183" t="s">
        <v>775</v>
      </c>
      <c r="H155" s="144" t="str">
        <f t="shared" si="24"/>
        <v>PROGRAMSKO FINANCIRANJE JAVNIH VISOKIH UČILIŠTA</v>
      </c>
      <c r="I155" s="293">
        <v>19025.144325137764</v>
      </c>
      <c r="J155" s="293">
        <v>19025.144325137764</v>
      </c>
      <c r="K155" s="293">
        <v>19025.144325137764</v>
      </c>
      <c r="M155" s="139" t="str">
        <f t="shared" si="25"/>
        <v>343</v>
      </c>
      <c r="N155" s="139" t="str">
        <f t="shared" si="26"/>
        <v>34</v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>08006</v>
      </c>
      <c r="B156" s="143" t="str">
        <f>IF(C156="","",VLOOKUP('Opći dio'!$C$3,'Opći dio'!$L$6:$U$137,9,FALSE))</f>
        <v>Sveučilišta i veleučilišta u Republici Hrvatskoj</v>
      </c>
      <c r="C156" s="149">
        <v>11</v>
      </c>
      <c r="D156" s="144" t="str">
        <f t="shared" si="22"/>
        <v>Opći prihodi i primici</v>
      </c>
      <c r="E156" s="149">
        <v>3721</v>
      </c>
      <c r="F156" s="144" t="str">
        <f t="shared" si="23"/>
        <v>Naknade građanima i kućanstvima u novcu</v>
      </c>
      <c r="G156" s="183" t="s">
        <v>775</v>
      </c>
      <c r="H156" s="144" t="str">
        <f t="shared" si="24"/>
        <v>PROGRAMSKO FINANCIRANJE JAVNIH VISOKIH UČILIŠTA</v>
      </c>
      <c r="I156" s="293">
        <v>1757.5191062482925</v>
      </c>
      <c r="J156" s="293">
        <v>1757.5191062482925</v>
      </c>
      <c r="K156" s="293">
        <v>1757.5191062482925</v>
      </c>
      <c r="M156" s="139" t="str">
        <f t="shared" si="25"/>
        <v>372</v>
      </c>
      <c r="N156" s="139" t="str">
        <f t="shared" si="26"/>
        <v>37</v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>08006</v>
      </c>
      <c r="B157" s="143" t="str">
        <f>IF(C157="","",VLOOKUP('Opći dio'!$C$3,'Opći dio'!$L$6:$U$137,9,FALSE))</f>
        <v>Sveučilišta i veleučilišta u Republici Hrvatskoj</v>
      </c>
      <c r="C157" s="149">
        <v>11</v>
      </c>
      <c r="D157" s="144" t="str">
        <f t="shared" si="22"/>
        <v>Opći prihodi i primici</v>
      </c>
      <c r="E157" s="149">
        <v>3811</v>
      </c>
      <c r="F157" s="144" t="str">
        <f t="shared" si="23"/>
        <v>Tekuće donacije u novcu</v>
      </c>
      <c r="G157" s="183" t="s">
        <v>775</v>
      </c>
      <c r="H157" s="144" t="str">
        <f t="shared" si="24"/>
        <v>PROGRAMSKO FINANCIRANJE JAVNIH VISOKIH UČILIŠTA</v>
      </c>
      <c r="I157" s="293">
        <v>7030.0764249931699</v>
      </c>
      <c r="J157" s="293">
        <v>7030.0764249931699</v>
      </c>
      <c r="K157" s="293">
        <v>7030.0764249931699</v>
      </c>
      <c r="M157" s="139" t="str">
        <f t="shared" si="25"/>
        <v>381</v>
      </c>
      <c r="N157" s="139" t="str">
        <f t="shared" si="26"/>
        <v>38</v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>08006</v>
      </c>
      <c r="B158" s="143" t="str">
        <f>IF(C158="","",VLOOKUP('Opći dio'!$C$3,'Opći dio'!$L$6:$U$137,9,FALSE))</f>
        <v>Sveučilišta i veleučilišta u Republici Hrvatskoj</v>
      </c>
      <c r="C158" s="149">
        <v>11</v>
      </c>
      <c r="D158" s="144" t="str">
        <f t="shared" si="22"/>
        <v>Opći prihodi i primici</v>
      </c>
      <c r="E158" s="149">
        <v>4224</v>
      </c>
      <c r="F158" s="144" t="str">
        <f t="shared" si="23"/>
        <v>Medicinska i laboratorijska oprema</v>
      </c>
      <c r="G158" s="183" t="s">
        <v>775</v>
      </c>
      <c r="H158" s="144" t="str">
        <f t="shared" si="24"/>
        <v>PROGRAMSKO FINANCIRANJE JAVNIH VISOKIH UČILIŠTA</v>
      </c>
      <c r="I158" s="293">
        <v>400758.29420226684</v>
      </c>
      <c r="J158" s="293">
        <v>400758.29420226684</v>
      </c>
      <c r="K158" s="293">
        <v>400758.29420226684</v>
      </c>
      <c r="M158" s="139" t="str">
        <f t="shared" si="25"/>
        <v>422</v>
      </c>
      <c r="N158" s="139" t="str">
        <f t="shared" si="26"/>
        <v>42</v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>08006</v>
      </c>
      <c r="B159" s="143" t="str">
        <f>IF(C159="","",VLOOKUP('Opći dio'!$C$3,'Opći dio'!$L$6:$U$137,9,FALSE))</f>
        <v>Sveučilišta i veleučilišta u Republici Hrvatskoj</v>
      </c>
      <c r="C159" s="149">
        <v>11</v>
      </c>
      <c r="D159" s="144" t="str">
        <f t="shared" si="22"/>
        <v>Opći prihodi i primici</v>
      </c>
      <c r="E159" s="149">
        <v>4241</v>
      </c>
      <c r="F159" s="144" t="str">
        <f t="shared" si="23"/>
        <v>Knjige</v>
      </c>
      <c r="G159" s="183" t="s">
        <v>775</v>
      </c>
      <c r="H159" s="144" t="str">
        <f t="shared" si="24"/>
        <v>PROGRAMSKO FINANCIRANJE JAVNIH VISOKIH UČILIŠTA</v>
      </c>
      <c r="I159" s="293">
        <v>4481.673720933145</v>
      </c>
      <c r="J159" s="293">
        <v>4481.673720933145</v>
      </c>
      <c r="K159" s="293">
        <v>4481.673720933145</v>
      </c>
      <c r="M159" s="139" t="str">
        <f t="shared" si="25"/>
        <v>424</v>
      </c>
      <c r="N159" s="139" t="str">
        <f t="shared" si="26"/>
        <v>42</v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>08006</v>
      </c>
      <c r="B160" s="143" t="str">
        <f>IF(C160="","",VLOOKUP('Opći dio'!$C$3,'Opći dio'!$L$6:$U$137,9,FALSE))</f>
        <v>Sveučilišta i veleučilišta u Republici Hrvatskoj</v>
      </c>
      <c r="C160" s="149">
        <v>11</v>
      </c>
      <c r="D160" s="144" t="str">
        <f t="shared" si="22"/>
        <v>Opći prihodi i primici</v>
      </c>
      <c r="E160" s="149">
        <v>4521</v>
      </c>
      <c r="F160" s="144" t="str">
        <f t="shared" si="23"/>
        <v>Dodatna ulaganja na postrojenjima i opremi</v>
      </c>
      <c r="G160" s="183" t="s">
        <v>775</v>
      </c>
      <c r="H160" s="144" t="str">
        <f t="shared" si="24"/>
        <v>PROGRAMSKO FINANCIRANJE JAVNIH VISOKIH UČILIŠTA</v>
      </c>
      <c r="I160" s="293">
        <v>13181.393296862192</v>
      </c>
      <c r="J160" s="293">
        <v>13181.393296862192</v>
      </c>
      <c r="K160" s="293">
        <v>13181.393296862192</v>
      </c>
      <c r="M160" s="139" t="str">
        <f t="shared" si="25"/>
        <v>452</v>
      </c>
      <c r="N160" s="139" t="str">
        <f t="shared" si="26"/>
        <v>45</v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>08006</v>
      </c>
      <c r="B161" s="143" t="str">
        <f>IF(C161="","",VLOOKUP('Opći dio'!$C$3,'Opći dio'!$L$6:$U$137,9,FALSE))</f>
        <v>Sveučilišta i veleučilišta u Republici Hrvatskoj</v>
      </c>
      <c r="C161" s="149">
        <v>11</v>
      </c>
      <c r="D161" s="144" t="str">
        <f t="shared" si="22"/>
        <v>Opći prihodi i primici</v>
      </c>
      <c r="E161" s="149">
        <v>4221</v>
      </c>
      <c r="F161" s="144" t="str">
        <f t="shared" si="23"/>
        <v>Uredska oprema i namještaj</v>
      </c>
      <c r="G161" s="183" t="s">
        <v>775</v>
      </c>
      <c r="H161" s="144" t="str">
        <f t="shared" si="24"/>
        <v>PROGRAMSKO FINANCIRANJE JAVNIH VISOKIH UČILIŠTA</v>
      </c>
      <c r="I161" s="293">
        <v>119027.9814706656</v>
      </c>
      <c r="J161" s="293">
        <v>119027.9814706656</v>
      </c>
      <c r="K161" s="293">
        <v>119027.9814706656</v>
      </c>
      <c r="M161" s="139" t="str">
        <f t="shared" si="25"/>
        <v>422</v>
      </c>
      <c r="N161" s="139" t="str">
        <f t="shared" si="26"/>
        <v>42</v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>08006</v>
      </c>
      <c r="B162" s="143" t="str">
        <f>IF(C162="","",VLOOKUP('Opći dio'!$C$3,'Opći dio'!$L$6:$U$137,9,FALSE))</f>
        <v>Sveučilišta i veleučilišta u Republici Hrvatskoj</v>
      </c>
      <c r="C162" s="149">
        <v>11</v>
      </c>
      <c r="D162" s="144" t="str">
        <f t="shared" si="22"/>
        <v>Opći prihodi i primici</v>
      </c>
      <c r="E162" s="149">
        <v>4222</v>
      </c>
      <c r="F162" s="144" t="str">
        <f t="shared" si="23"/>
        <v>Komunikacijska oprema</v>
      </c>
      <c r="G162" s="183" t="s">
        <v>775</v>
      </c>
      <c r="H162" s="144" t="str">
        <f t="shared" si="24"/>
        <v>PROGRAMSKO FINANCIRANJE JAVNIH VISOKIH UČILIŠTA</v>
      </c>
      <c r="I162" s="293">
        <v>17575.191062482925</v>
      </c>
      <c r="J162" s="293">
        <v>17575.191062482925</v>
      </c>
      <c r="K162" s="293">
        <v>17575.191062482925</v>
      </c>
      <c r="M162" s="139" t="str">
        <f t="shared" si="25"/>
        <v>422</v>
      </c>
      <c r="N162" s="139" t="str">
        <f t="shared" si="26"/>
        <v>42</v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>08006</v>
      </c>
      <c r="B163" s="143" t="str">
        <f>IF(C163="","",VLOOKUP('Opći dio'!$C$3,'Opći dio'!$L$6:$U$137,9,FALSE))</f>
        <v>Sveučilišta i veleučilišta u Republici Hrvatskoj</v>
      </c>
      <c r="C163" s="149">
        <v>11</v>
      </c>
      <c r="D163" s="144" t="str">
        <f t="shared" si="22"/>
        <v>Opći prihodi i primici</v>
      </c>
      <c r="E163" s="149">
        <v>4223</v>
      </c>
      <c r="F163" s="144" t="str">
        <f t="shared" si="23"/>
        <v>Oprema za održavanje i zaštitu</v>
      </c>
      <c r="G163" s="183" t="s">
        <v>775</v>
      </c>
      <c r="H163" s="144" t="str">
        <f t="shared" si="24"/>
        <v>PROGRAMSKO FINANCIRANJE JAVNIH VISOKIH UČILIŠTA</v>
      </c>
      <c r="I163" s="293">
        <v>73376.4226858662</v>
      </c>
      <c r="J163" s="293">
        <v>73376.4226858662</v>
      </c>
      <c r="K163" s="293">
        <v>73376.4226858662</v>
      </c>
      <c r="M163" s="139" t="str">
        <f t="shared" si="25"/>
        <v>422</v>
      </c>
      <c r="N163" s="139" t="str">
        <f t="shared" si="26"/>
        <v>42</v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>08006</v>
      </c>
      <c r="B164" s="143" t="str">
        <f>IF(C164="","",VLOOKUP('Opći dio'!$C$3,'Opći dio'!$L$6:$U$137,9,FALSE))</f>
        <v>Sveučilišta i veleučilišta u Republici Hrvatskoj</v>
      </c>
      <c r="C164" s="149">
        <v>11</v>
      </c>
      <c r="D164" s="144" t="str">
        <f t="shared" si="22"/>
        <v>Opći prihodi i primici</v>
      </c>
      <c r="E164" s="149">
        <v>4225</v>
      </c>
      <c r="F164" s="144" t="str">
        <f t="shared" si="23"/>
        <v>Instrumenti, uređaji i strojevi</v>
      </c>
      <c r="G164" s="183" t="s">
        <v>775</v>
      </c>
      <c r="H164" s="144" t="str">
        <f t="shared" si="24"/>
        <v>PROGRAMSKO FINANCIRANJE JAVNIH VISOKIH UČILIŠTA</v>
      </c>
      <c r="I164" s="293">
        <v>192887.72191075006</v>
      </c>
      <c r="J164" s="293">
        <v>192887.72191075006</v>
      </c>
      <c r="K164" s="293">
        <v>192887.72191075006</v>
      </c>
      <c r="M164" s="139" t="str">
        <f t="shared" si="25"/>
        <v>422</v>
      </c>
      <c r="N164" s="139" t="str">
        <f t="shared" si="26"/>
        <v>42</v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>08006</v>
      </c>
      <c r="B165" s="143" t="str">
        <f>IF(C165="","",VLOOKUP('Opći dio'!$C$3,'Opći dio'!$L$6:$U$137,9,FALSE))</f>
        <v>Sveučilišta i veleučilišta u Republici Hrvatskoj</v>
      </c>
      <c r="C165" s="149">
        <v>71</v>
      </c>
      <c r="D165" s="144" t="str">
        <f t="shared" si="22"/>
        <v>Prihodi od nefin. imovine i nadoknade štete s osnova osig.</v>
      </c>
      <c r="E165" s="149">
        <v>3232</v>
      </c>
      <c r="F165" s="144" t="str">
        <f t="shared" si="23"/>
        <v>Usluge tekućeg i investicijskog održavanja</v>
      </c>
      <c r="G165" s="183" t="s">
        <v>149</v>
      </c>
      <c r="H165" s="144" t="str">
        <f t="shared" si="24"/>
        <v>REDOVNA DJELATNOST SVEUČILIŠTA U ZAGREBU (IZ EVIDENCIJSKIH PRIHODA)</v>
      </c>
      <c r="I165" s="182">
        <v>3000</v>
      </c>
      <c r="J165" s="182">
        <v>2500</v>
      </c>
      <c r="K165" s="182">
        <v>2000</v>
      </c>
      <c r="M165" s="139" t="str">
        <f t="shared" si="25"/>
        <v>323</v>
      </c>
      <c r="N165" s="139" t="str">
        <f t="shared" si="26"/>
        <v>32</v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>08006</v>
      </c>
      <c r="B166" s="143" t="str">
        <f>IF(C166="","",VLOOKUP('Opći dio'!$C$3,'Opći dio'!$L$6:$U$137,9,FALSE))</f>
        <v>Sveučilišta i veleučilišta u Republici Hrvatskoj</v>
      </c>
      <c r="C166" s="149">
        <v>576</v>
      </c>
      <c r="D166" s="144" t="str">
        <f t="shared" si="22"/>
        <v>Fond solidarnosti Europske unije</v>
      </c>
      <c r="E166" s="149">
        <v>3232</v>
      </c>
      <c r="F166" s="144" t="str">
        <f t="shared" si="23"/>
        <v>Usluge tekućeg i investicijskog održavanja</v>
      </c>
      <c r="G166" s="294" t="s">
        <v>2224</v>
      </c>
      <c r="H166" s="144" t="str">
        <f t="shared" si="24"/>
        <v>OBNOVA INFRASTRUKTURE I OPREME U PODRUČJU OBRAZOVANJA OŠTEĆENE POTRESOM</v>
      </c>
      <c r="I166" s="182">
        <v>606531</v>
      </c>
      <c r="J166" s="182">
        <v>0</v>
      </c>
      <c r="K166" s="182">
        <v>0</v>
      </c>
      <c r="M166" s="139" t="str">
        <f t="shared" si="25"/>
        <v>323</v>
      </c>
      <c r="N166" s="139" t="str">
        <f t="shared" si="26"/>
        <v>32</v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>08006</v>
      </c>
      <c r="B167" s="143" t="str">
        <f>IF(C167="","",VLOOKUP('Opći dio'!$C$3,'Opći dio'!$L$6:$U$137,9,FALSE))</f>
        <v>Sveučilišta i veleučilišta u Republici Hrvatskoj</v>
      </c>
      <c r="C167" s="149">
        <v>51</v>
      </c>
      <c r="D167" s="144" t="str">
        <f t="shared" si="22"/>
        <v>Pomoći EU</v>
      </c>
      <c r="E167" s="149">
        <v>3222</v>
      </c>
      <c r="F167" s="144" t="str">
        <f t="shared" si="23"/>
        <v>Materijal i sirovine</v>
      </c>
      <c r="G167" s="183" t="s">
        <v>1902</v>
      </c>
      <c r="H167" s="144" t="str">
        <f t="shared" si="24"/>
        <v>OBZOR 2020. - PARTNERSTVO ZA ISTRAŽIVANJA I INOVACIJE NA MEDITERANSKOM PODRUČJU - PRIMA</v>
      </c>
      <c r="I167" s="182">
        <v>110000</v>
      </c>
      <c r="J167" s="182">
        <v>115590</v>
      </c>
      <c r="K167" s="182">
        <v>103227</v>
      </c>
      <c r="M167" s="139" t="str">
        <f t="shared" si="25"/>
        <v>322</v>
      </c>
      <c r="N167" s="139" t="str">
        <f t="shared" si="26"/>
        <v>32</v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>08006</v>
      </c>
      <c r="B168" s="143" t="str">
        <f>IF(C168="","",VLOOKUP('Opći dio'!$C$3,'Opći dio'!$L$6:$U$137,9,FALSE))</f>
        <v>Sveučilišta i veleučilišta u Republici Hrvatskoj</v>
      </c>
      <c r="C168" s="292">
        <v>51</v>
      </c>
      <c r="D168" s="144" t="str">
        <f t="shared" si="22"/>
        <v>Pomoći EU</v>
      </c>
      <c r="E168" s="149">
        <v>4224</v>
      </c>
      <c r="F168" s="144" t="str">
        <f t="shared" si="23"/>
        <v>Medicinska i laboratorijska oprema</v>
      </c>
      <c r="G168" s="294" t="s">
        <v>1902</v>
      </c>
      <c r="H168" s="144" t="str">
        <f t="shared" si="24"/>
        <v>OBZOR 2020. - PARTNERSTVO ZA ISTRAŽIVANJA I INOVACIJE NA MEDITERANSKOM PODRUČJU - PRIMA</v>
      </c>
      <c r="I168" s="182">
        <v>20000</v>
      </c>
      <c r="J168" s="182">
        <v>35000</v>
      </c>
      <c r="K168" s="182">
        <v>20000</v>
      </c>
      <c r="M168" s="139" t="str">
        <f t="shared" si="25"/>
        <v>422</v>
      </c>
      <c r="N168" s="139" t="str">
        <f t="shared" si="26"/>
        <v>42</v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>08006</v>
      </c>
      <c r="B169" s="143" t="str">
        <f>IF(C169="","",VLOOKUP('Opći dio'!$C$3,'Opći dio'!$L$6:$U$137,9,FALSE))</f>
        <v>Sveučilišta i veleučilišta u Republici Hrvatskoj</v>
      </c>
      <c r="C169" s="292">
        <v>51</v>
      </c>
      <c r="D169" s="144" t="str">
        <f t="shared" si="22"/>
        <v>Pomoći EU</v>
      </c>
      <c r="E169" s="149">
        <v>3213</v>
      </c>
      <c r="F169" s="144" t="str">
        <f t="shared" si="23"/>
        <v>Stručno usavršavanje zaposlenika</v>
      </c>
      <c r="G169" s="294" t="s">
        <v>1902</v>
      </c>
      <c r="H169" s="144" t="str">
        <f t="shared" si="24"/>
        <v>OBZOR 2020. - PARTNERSTVO ZA ISTRAŽIVANJA I INOVACIJE NA MEDITERANSKOM PODRUČJU - PRIMA</v>
      </c>
      <c r="I169" s="182">
        <v>0</v>
      </c>
      <c r="J169" s="182">
        <v>20000</v>
      </c>
      <c r="K169" s="182">
        <v>40000</v>
      </c>
      <c r="M169" s="139" t="str">
        <f t="shared" si="25"/>
        <v>321</v>
      </c>
      <c r="N169" s="139" t="str">
        <f t="shared" si="26"/>
        <v>32</v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>08006</v>
      </c>
      <c r="B170" s="143" t="str">
        <f>IF(C170="","",VLOOKUP('Opći dio'!$C$3,'Opći dio'!$L$6:$U$137,9,FALSE))</f>
        <v>Sveučilišta i veleučilišta u Republici Hrvatskoj</v>
      </c>
      <c r="C170" s="292">
        <v>51</v>
      </c>
      <c r="D170" s="144" t="str">
        <f t="shared" si="22"/>
        <v>Pomoći EU</v>
      </c>
      <c r="E170" s="149">
        <v>3211</v>
      </c>
      <c r="F170" s="144" t="str">
        <f t="shared" si="23"/>
        <v>Službena putovanja</v>
      </c>
      <c r="G170" s="294" t="s">
        <v>1902</v>
      </c>
      <c r="H170" s="144" t="str">
        <f t="shared" si="24"/>
        <v>OBZOR 2020. - PARTNERSTVO ZA ISTRAŽIVANJA I INOVACIJE NA MEDITERANSKOM PODRUČJU - PRIMA</v>
      </c>
      <c r="I170" s="182">
        <v>58000</v>
      </c>
      <c r="J170" s="182">
        <v>85000</v>
      </c>
      <c r="K170" s="182">
        <v>41500</v>
      </c>
      <c r="M170" s="139" t="str">
        <f t="shared" si="25"/>
        <v>321</v>
      </c>
      <c r="N170" s="139" t="str">
        <f t="shared" si="26"/>
        <v>32</v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>08006</v>
      </c>
      <c r="B171" s="143" t="str">
        <f>IF(C171="","",VLOOKUP('Opći dio'!$C$3,'Opći dio'!$L$6:$U$137,9,FALSE))</f>
        <v>Sveučilišta i veleučilišta u Republici Hrvatskoj</v>
      </c>
      <c r="C171" s="292">
        <v>51</v>
      </c>
      <c r="D171" s="144" t="str">
        <f t="shared" si="22"/>
        <v>Pomoći EU</v>
      </c>
      <c r="E171" s="149">
        <v>3241</v>
      </c>
      <c r="F171" s="144" t="str">
        <f t="shared" si="23"/>
        <v>Naknade troškova osobama izvan radnog odnosa</v>
      </c>
      <c r="G171" s="294" t="s">
        <v>1902</v>
      </c>
      <c r="H171" s="144" t="str">
        <f t="shared" si="24"/>
        <v>OBZOR 2020. - PARTNERSTVO ZA ISTRAŽIVANJA I INOVACIJE NA MEDITERANSKOM PODRUČJU - PRIMA</v>
      </c>
      <c r="I171" s="182">
        <v>14000</v>
      </c>
      <c r="J171" s="182">
        <v>15500</v>
      </c>
      <c r="K171" s="182">
        <v>7000</v>
      </c>
      <c r="M171" s="139" t="str">
        <f t="shared" si="25"/>
        <v>324</v>
      </c>
      <c r="N171" s="139" t="str">
        <f t="shared" si="26"/>
        <v>32</v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>08006</v>
      </c>
      <c r="B172" s="143" t="str">
        <f>IF(C172="","",VLOOKUP('Opći dio'!$C$3,'Opći dio'!$L$6:$U$137,9,FALSE))</f>
        <v>Sveučilišta i veleučilišta u Republici Hrvatskoj</v>
      </c>
      <c r="C172" s="292">
        <v>51</v>
      </c>
      <c r="D172" s="144" t="str">
        <f t="shared" si="22"/>
        <v>Pomoći EU</v>
      </c>
      <c r="E172" s="149">
        <v>4221</v>
      </c>
      <c r="F172" s="144" t="str">
        <f t="shared" si="23"/>
        <v>Uredska oprema i namještaj</v>
      </c>
      <c r="G172" s="294" t="s">
        <v>1902</v>
      </c>
      <c r="H172" s="144" t="str">
        <f t="shared" si="24"/>
        <v>OBZOR 2020. - PARTNERSTVO ZA ISTRAŽIVANJA I INOVACIJE NA MEDITERANSKOM PODRUČJU - PRIMA</v>
      </c>
      <c r="I172" s="182">
        <v>5500</v>
      </c>
      <c r="J172" s="182">
        <v>0</v>
      </c>
      <c r="K172" s="182">
        <v>0</v>
      </c>
      <c r="M172" s="139" t="str">
        <f t="shared" si="25"/>
        <v>422</v>
      </c>
      <c r="N172" s="139" t="str">
        <f t="shared" si="26"/>
        <v>42</v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>08006</v>
      </c>
      <c r="B173" s="143" t="str">
        <f>IF(C173="","",VLOOKUP('Opći dio'!$C$3,'Opći dio'!$L$6:$U$137,9,FALSE))</f>
        <v>Sveučilišta i veleučilišta u Republici Hrvatskoj</v>
      </c>
      <c r="C173" s="292">
        <v>51</v>
      </c>
      <c r="D173" s="144" t="str">
        <f t="shared" si="22"/>
        <v>Pomoći EU</v>
      </c>
      <c r="E173" s="149">
        <v>3236</v>
      </c>
      <c r="F173" s="144" t="str">
        <f t="shared" si="23"/>
        <v>Zdravstvene i veterinarske usluge</v>
      </c>
      <c r="G173" s="294" t="s">
        <v>1902</v>
      </c>
      <c r="H173" s="144" t="str">
        <f t="shared" si="24"/>
        <v>OBZOR 2020. - PARTNERSTVO ZA ISTRAŽIVANJA I INOVACIJE NA MEDITERANSKOM PODRUČJU - PRIMA</v>
      </c>
      <c r="I173" s="182">
        <v>0</v>
      </c>
      <c r="J173" s="182">
        <v>20000</v>
      </c>
      <c r="K173" s="182">
        <v>40000</v>
      </c>
      <c r="M173" s="139" t="str">
        <f t="shared" si="25"/>
        <v>323</v>
      </c>
      <c r="N173" s="139" t="str">
        <f t="shared" si="26"/>
        <v>32</v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292"/>
      <c r="D174" s="144" t="str">
        <f t="shared" si="22"/>
        <v/>
      </c>
      <c r="E174" s="149"/>
      <c r="F174" s="144" t="str">
        <f t="shared" si="23"/>
        <v/>
      </c>
      <c r="G174" s="294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266" yWindow="845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="110" zoomScaleNormal="110" workbookViewId="0">
      <pane ySplit="2" topLeftCell="A21" activePane="bottomLeft" state="frozen"/>
      <selection pane="bottomLeft" activeCell="J31" sqref="J31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3" t="s">
        <v>766</v>
      </c>
      <c r="B1" s="273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563</v>
      </c>
      <c r="B3" s="144" t="str">
        <f t="shared" ref="B3" si="0">IFERROR(VLOOKUP(A3,$R$6:$S$23,2,FALSE),"")</f>
        <v>Europski fond za regionalni razvoj (ERDF)</v>
      </c>
      <c r="C3" s="149">
        <v>3813</v>
      </c>
      <c r="D3" s="144" t="str">
        <f>IFERROR(VLOOKUP(C3,$U$5:$W$129,2,FALSE),"")</f>
        <v>Tekuće donacije iz EU sredstava</v>
      </c>
      <c r="E3" s="183" t="s">
        <v>3371</v>
      </c>
      <c r="F3" s="144" t="str">
        <f>IFERROR(VLOOKUP(E3,$AA$6:$AB$1018,2,FALSE),"")</f>
        <v>STRIP Jačanje kapaciteta za istraživanje, razvoj i inovacije</v>
      </c>
      <c r="G3" s="182">
        <v>132469.20000000001</v>
      </c>
      <c r="H3" s="182">
        <v>132469.20000000001</v>
      </c>
      <c r="I3" s="182">
        <v>0</v>
      </c>
      <c r="J3" s="198"/>
      <c r="K3" s="197"/>
      <c r="L3" s="197"/>
      <c r="M3" s="198"/>
      <c r="N3" s="198"/>
      <c r="P3" s="139" t="str">
        <f>LEFT(C3,3)</f>
        <v>381</v>
      </c>
      <c r="Q3" s="139" t="str">
        <f>LEFT(C3,2)</f>
        <v>38</v>
      </c>
    </row>
    <row r="4" spans="1:28">
      <c r="A4" s="149">
        <v>563</v>
      </c>
      <c r="B4" s="144" t="str">
        <f t="shared" ref="B4:B67" si="1">IFERROR(VLOOKUP(A4,$R$6:$S$23,2,FALSE),"")</f>
        <v>Europski fond za regionalni razvoj (ERDF)</v>
      </c>
      <c r="C4" s="149">
        <v>3222</v>
      </c>
      <c r="D4" s="144" t="str">
        <f t="shared" ref="D4:D67" si="2">IFERROR(VLOOKUP(C4,$U$5:$W$129,2,FALSE),"")</f>
        <v>Materijal i sirovine</v>
      </c>
      <c r="E4" s="183" t="s">
        <v>3371</v>
      </c>
      <c r="F4" s="144" t="str">
        <f t="shared" ref="F4:F67" si="3">IFERROR(VLOOKUP(E4,$AA$6:$AB$1018,2,FALSE),"")</f>
        <v>STRIP Jačanje kapaciteta za istraživanje, razvoj i inovacije</v>
      </c>
      <c r="G4" s="182">
        <v>330999.99</v>
      </c>
      <c r="H4" s="182">
        <v>90000.03</v>
      </c>
      <c r="I4" s="182">
        <v>0</v>
      </c>
      <c r="J4" s="198"/>
      <c r="K4" s="197"/>
      <c r="L4" s="197"/>
      <c r="M4" s="198"/>
      <c r="N4" s="198"/>
      <c r="P4" s="139" t="str">
        <f t="shared" ref="P4:P67" si="4">LEFT(C4,3)</f>
        <v>322</v>
      </c>
      <c r="Q4" s="139" t="str">
        <f t="shared" ref="Q4:Q67" si="5">LEFT(C4,2)</f>
        <v>32</v>
      </c>
      <c r="U4" s="145"/>
      <c r="V4" s="145"/>
    </row>
    <row r="5" spans="1:28">
      <c r="A5" s="149">
        <v>563</v>
      </c>
      <c r="B5" s="144" t="str">
        <f t="shared" si="1"/>
        <v>Europski fond za regionalni razvoj (ERDF)</v>
      </c>
      <c r="C5" s="149">
        <v>4224</v>
      </c>
      <c r="D5" s="144" t="str">
        <f t="shared" si="2"/>
        <v>Medicinska i laboratorijska oprema</v>
      </c>
      <c r="E5" s="183" t="s">
        <v>3371</v>
      </c>
      <c r="F5" s="144" t="str">
        <f t="shared" si="3"/>
        <v>STRIP Jačanje kapaciteta za istraživanje, razvoj i inovacije</v>
      </c>
      <c r="G5" s="182">
        <v>200000</v>
      </c>
      <c r="H5" s="182">
        <v>574667</v>
      </c>
      <c r="I5" s="182">
        <v>0</v>
      </c>
      <c r="J5" s="198"/>
      <c r="K5" s="197"/>
      <c r="L5" s="197"/>
      <c r="M5" s="198"/>
      <c r="N5" s="198"/>
      <c r="P5" s="139" t="str">
        <f t="shared" si="4"/>
        <v>422</v>
      </c>
      <c r="Q5" s="139" t="str">
        <f t="shared" si="5"/>
        <v>42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563</v>
      </c>
      <c r="B6" s="144" t="str">
        <f t="shared" si="1"/>
        <v>Europski fond za regionalni razvoj (ERDF)</v>
      </c>
      <c r="C6" s="149">
        <v>3224</v>
      </c>
      <c r="D6" s="144" t="str">
        <f t="shared" si="2"/>
        <v>Materijal i dijelovi za tekuće i investicijsko održavanje</v>
      </c>
      <c r="E6" s="183" t="s">
        <v>3371</v>
      </c>
      <c r="F6" s="144" t="str">
        <f t="shared" si="3"/>
        <v>STRIP Jačanje kapaciteta za istraživanje, razvoj i inovacije</v>
      </c>
      <c r="G6" s="182">
        <v>69999.990000000005</v>
      </c>
      <c r="H6" s="182">
        <v>0</v>
      </c>
      <c r="I6" s="182">
        <v>0</v>
      </c>
      <c r="J6" s="198"/>
      <c r="K6" s="197"/>
      <c r="L6" s="197"/>
      <c r="M6" s="198"/>
      <c r="N6" s="198"/>
      <c r="P6" s="139" t="str">
        <f t="shared" si="4"/>
        <v>322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563</v>
      </c>
      <c r="B7" s="144" t="str">
        <f t="shared" si="1"/>
        <v>Europski fond za regionalni razvoj (ERDF)</v>
      </c>
      <c r="C7" s="149">
        <v>3211</v>
      </c>
      <c r="D7" s="144" t="str">
        <f t="shared" si="2"/>
        <v>Službena putovanja</v>
      </c>
      <c r="E7" s="183" t="s">
        <v>3371</v>
      </c>
      <c r="F7" s="144" t="str">
        <f t="shared" si="3"/>
        <v>STRIP Jačanje kapaciteta za istraživanje, razvoj i inovacije</v>
      </c>
      <c r="G7" s="182">
        <v>40000</v>
      </c>
      <c r="H7" s="182">
        <v>261999.99</v>
      </c>
      <c r="I7" s="182">
        <v>0</v>
      </c>
      <c r="J7" s="198"/>
      <c r="K7" s="197"/>
      <c r="L7" s="197"/>
      <c r="M7" s="198"/>
      <c r="N7" s="198"/>
      <c r="P7" s="139" t="str">
        <f t="shared" si="4"/>
        <v>321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563</v>
      </c>
      <c r="B8" s="144" t="str">
        <f t="shared" si="1"/>
        <v>Europski fond za regionalni razvoj (ERDF)</v>
      </c>
      <c r="C8" s="149">
        <v>3237</v>
      </c>
      <c r="D8" s="144" t="str">
        <f t="shared" si="2"/>
        <v>Intelektualne i osobne usluge</v>
      </c>
      <c r="E8" s="183" t="s">
        <v>3371</v>
      </c>
      <c r="F8" s="144" t="str">
        <f t="shared" si="3"/>
        <v>STRIP Jačanje kapaciteta za istraživanje, razvoj i inovacije</v>
      </c>
      <c r="G8" s="182">
        <v>35000</v>
      </c>
      <c r="H8" s="182">
        <v>0</v>
      </c>
      <c r="I8" s="182">
        <v>0</v>
      </c>
      <c r="J8" s="198"/>
      <c r="K8" s="197"/>
      <c r="L8" s="197"/>
      <c r="M8" s="198"/>
      <c r="N8" s="198"/>
      <c r="P8" s="139" t="str">
        <f t="shared" si="4"/>
        <v>323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563</v>
      </c>
      <c r="B9" s="144" t="str">
        <f t="shared" si="1"/>
        <v>Europski fond za regionalni razvoj (ERDF)</v>
      </c>
      <c r="C9" s="149">
        <v>3111</v>
      </c>
      <c r="D9" s="144" t="str">
        <f t="shared" si="2"/>
        <v>Plaće za redovan rad</v>
      </c>
      <c r="E9" s="294" t="s">
        <v>3371</v>
      </c>
      <c r="F9" s="144" t="str">
        <f t="shared" si="3"/>
        <v>STRIP Jačanje kapaciteta za istraživanje, razvoj i inovacije</v>
      </c>
      <c r="G9" s="293">
        <v>467399.88</v>
      </c>
      <c r="H9" s="293">
        <v>469736.87939999998</v>
      </c>
      <c r="I9" s="293">
        <v>0</v>
      </c>
      <c r="J9" s="198"/>
      <c r="K9" s="197"/>
      <c r="L9" s="197"/>
      <c r="M9" s="198"/>
      <c r="N9" s="198"/>
      <c r="P9" s="139" t="str">
        <f t="shared" si="4"/>
        <v>311</v>
      </c>
      <c r="Q9" s="139" t="str">
        <f t="shared" si="5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563</v>
      </c>
      <c r="B10" s="144" t="str">
        <f t="shared" si="1"/>
        <v>Europski fond za regionalni razvoj (ERDF)</v>
      </c>
      <c r="C10" s="149">
        <v>3132</v>
      </c>
      <c r="D10" s="144" t="str">
        <f t="shared" si="2"/>
        <v>Doprinosi za obvezno zdravstveno osiguranje</v>
      </c>
      <c r="E10" s="183" t="s">
        <v>3371</v>
      </c>
      <c r="F10" s="144" t="str">
        <f t="shared" si="3"/>
        <v>STRIP Jačanje kapaciteta za istraživanje, razvoj i inovacije</v>
      </c>
      <c r="G10" s="182">
        <v>77121</v>
      </c>
      <c r="H10" s="182">
        <v>77506.604999999996</v>
      </c>
      <c r="I10" s="182">
        <v>0</v>
      </c>
      <c r="J10" s="198"/>
      <c r="K10" s="197"/>
      <c r="L10" s="197"/>
      <c r="M10" s="198"/>
      <c r="N10" s="198"/>
      <c r="P10" s="139" t="str">
        <f t="shared" si="4"/>
        <v>313</v>
      </c>
      <c r="Q10" s="139" t="str">
        <f t="shared" si="5"/>
        <v>31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563</v>
      </c>
      <c r="B11" s="144" t="str">
        <f t="shared" si="1"/>
        <v>Europski fond za regionalni razvoj (ERDF)</v>
      </c>
      <c r="C11" s="149">
        <v>3212</v>
      </c>
      <c r="D11" s="144" t="str">
        <f t="shared" si="2"/>
        <v>Naknade za prijevoz, za rad na terenu i odvojeni život</v>
      </c>
      <c r="E11" s="294" t="s">
        <v>3371</v>
      </c>
      <c r="F11" s="144" t="str">
        <f t="shared" si="3"/>
        <v>STRIP Jačanje kapaciteta za istraživanje, razvoj i inovacije</v>
      </c>
      <c r="G11" s="293">
        <v>26784</v>
      </c>
      <c r="H11" s="293">
        <v>26784</v>
      </c>
      <c r="I11" s="293">
        <v>0</v>
      </c>
      <c r="J11" s="198"/>
      <c r="K11" s="197"/>
      <c r="L11" s="197"/>
      <c r="M11" s="198"/>
      <c r="N11" s="198"/>
      <c r="P11" s="139" t="str">
        <f t="shared" si="4"/>
        <v>321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563</v>
      </c>
      <c r="B12" s="144" t="str">
        <f t="shared" si="1"/>
        <v>Europski fond za regionalni razvoj (ERDF)</v>
      </c>
      <c r="C12" s="149">
        <v>3237</v>
      </c>
      <c r="D12" s="144" t="str">
        <f t="shared" si="2"/>
        <v>Intelektualne i osobne usluge</v>
      </c>
      <c r="E12" s="183" t="s">
        <v>1315</v>
      </c>
      <c r="F12" s="144" t="str">
        <f t="shared" si="3"/>
        <v>Ulaganje u znanost i inovacije (SIIF)</v>
      </c>
      <c r="G12" s="182">
        <v>194000</v>
      </c>
      <c r="H12" s="182">
        <v>0</v>
      </c>
      <c r="I12" s="182">
        <v>0</v>
      </c>
      <c r="J12" s="198"/>
      <c r="K12" s="197"/>
      <c r="L12" s="197"/>
      <c r="M12" s="198"/>
      <c r="N12" s="198"/>
      <c r="P12" s="139" t="str">
        <f t="shared" si="4"/>
        <v>323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563</v>
      </c>
      <c r="B13" s="144" t="str">
        <f t="shared" si="1"/>
        <v>Europski fond za regionalni razvoj (ERDF)</v>
      </c>
      <c r="C13" s="149">
        <v>3236</v>
      </c>
      <c r="D13" s="144" t="str">
        <f t="shared" si="2"/>
        <v>Zdravstvene i veterinarske usluge</v>
      </c>
      <c r="E13" s="183" t="s">
        <v>1315</v>
      </c>
      <c r="F13" s="144" t="str">
        <f t="shared" si="3"/>
        <v>Ulaganje u znanost i inovacije (SIIF)</v>
      </c>
      <c r="G13" s="182">
        <v>111000</v>
      </c>
      <c r="H13" s="182">
        <v>0</v>
      </c>
      <c r="I13" s="182">
        <v>0</v>
      </c>
      <c r="J13" s="198"/>
      <c r="K13" s="197"/>
      <c r="L13" s="197"/>
      <c r="M13" s="198"/>
      <c r="N13" s="198"/>
      <c r="P13" s="139" t="str">
        <f t="shared" si="4"/>
        <v>323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563</v>
      </c>
      <c r="B14" s="144" t="str">
        <f t="shared" si="1"/>
        <v>Europski fond za regionalni razvoj (ERDF)</v>
      </c>
      <c r="C14" s="149">
        <v>3239</v>
      </c>
      <c r="D14" s="144" t="str">
        <f t="shared" si="2"/>
        <v>Ostale usluge</v>
      </c>
      <c r="E14" s="183" t="s">
        <v>1315</v>
      </c>
      <c r="F14" s="144" t="str">
        <f t="shared" si="3"/>
        <v>Ulaganje u znanost i inovacije (SIIF)</v>
      </c>
      <c r="G14" s="182">
        <v>120000</v>
      </c>
      <c r="H14" s="182">
        <v>0</v>
      </c>
      <c r="I14" s="182">
        <v>0</v>
      </c>
      <c r="J14" s="198"/>
      <c r="K14" s="197"/>
      <c r="L14" s="197"/>
      <c r="M14" s="198"/>
      <c r="N14" s="198"/>
      <c r="P14" s="139" t="str">
        <f t="shared" si="4"/>
        <v>323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563</v>
      </c>
      <c r="B15" s="144" t="str">
        <f t="shared" si="1"/>
        <v>Europski fond za regionalni razvoj (ERDF)</v>
      </c>
      <c r="C15" s="149">
        <v>3237</v>
      </c>
      <c r="D15" s="144" t="str">
        <f t="shared" si="2"/>
        <v>Intelektualne i osobne usluge</v>
      </c>
      <c r="E15" s="183" t="s">
        <v>1315</v>
      </c>
      <c r="F15" s="144" t="str">
        <f t="shared" si="3"/>
        <v>Ulaganje u znanost i inovacije (SIIF)</v>
      </c>
      <c r="G15" s="182">
        <v>60000</v>
      </c>
      <c r="H15" s="182">
        <v>0</v>
      </c>
      <c r="I15" s="182">
        <v>0</v>
      </c>
      <c r="J15" s="198"/>
      <c r="K15" s="197"/>
      <c r="L15" s="197"/>
      <c r="M15" s="198"/>
      <c r="N15" s="198"/>
      <c r="P15" s="139" t="str">
        <f t="shared" si="4"/>
        <v>323</v>
      </c>
      <c r="Q15" s="139" t="str">
        <f t="shared" si="5"/>
        <v>32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563</v>
      </c>
      <c r="B16" s="144" t="str">
        <f t="shared" si="1"/>
        <v>Europski fond za regionalni razvoj (ERDF)</v>
      </c>
      <c r="C16" s="149">
        <v>3221</v>
      </c>
      <c r="D16" s="144" t="str">
        <f t="shared" si="2"/>
        <v>Uredski materijal i ostali materijalni rashodi</v>
      </c>
      <c r="E16" s="183" t="s">
        <v>1315</v>
      </c>
      <c r="F16" s="144" t="str">
        <f t="shared" si="3"/>
        <v>Ulaganje u znanost i inovacije (SIIF)</v>
      </c>
      <c r="G16" s="182">
        <v>78117</v>
      </c>
      <c r="H16" s="182">
        <v>0</v>
      </c>
      <c r="I16" s="182">
        <v>0</v>
      </c>
      <c r="J16" s="198"/>
      <c r="K16" s="197"/>
      <c r="L16" s="197"/>
      <c r="M16" s="198"/>
      <c r="N16" s="198"/>
      <c r="P16" s="139" t="str">
        <f t="shared" si="4"/>
        <v>322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563</v>
      </c>
      <c r="B17" s="144" t="str">
        <f t="shared" si="1"/>
        <v>Europski fond za regionalni razvoj (ERDF)</v>
      </c>
      <c r="C17" s="149">
        <v>3233</v>
      </c>
      <c r="D17" s="144" t="str">
        <f t="shared" si="2"/>
        <v>Usluge promidžbe i informiranja</v>
      </c>
      <c r="E17" s="183" t="s">
        <v>1315</v>
      </c>
      <c r="F17" s="144" t="str">
        <f t="shared" si="3"/>
        <v>Ulaganje u znanost i inovacije (SIIF)</v>
      </c>
      <c r="G17" s="182">
        <v>130812</v>
      </c>
      <c r="H17" s="182">
        <v>0</v>
      </c>
      <c r="I17" s="182">
        <v>0</v>
      </c>
      <c r="J17" s="198"/>
      <c r="K17" s="197"/>
      <c r="L17" s="197"/>
      <c r="M17" s="198"/>
      <c r="N17" s="198"/>
      <c r="P17" s="139" t="str">
        <f t="shared" si="4"/>
        <v>323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563</v>
      </c>
      <c r="B18" s="144" t="str">
        <f t="shared" si="1"/>
        <v>Europski fond za regionalni razvoj (ERDF)</v>
      </c>
      <c r="C18" s="149">
        <v>3211</v>
      </c>
      <c r="D18" s="144" t="str">
        <f t="shared" si="2"/>
        <v>Službena putovanja</v>
      </c>
      <c r="E18" s="183" t="s">
        <v>1315</v>
      </c>
      <c r="F18" s="144" t="str">
        <f t="shared" si="3"/>
        <v>Ulaganje u znanost i inovacije (SIIF)</v>
      </c>
      <c r="G18" s="182">
        <v>138255</v>
      </c>
      <c r="H18" s="182">
        <v>0</v>
      </c>
      <c r="I18" s="182">
        <v>0</v>
      </c>
      <c r="J18" s="198"/>
      <c r="K18" s="197"/>
      <c r="L18" s="197"/>
      <c r="M18" s="198"/>
      <c r="N18" s="198"/>
      <c r="P18" s="139" t="str">
        <f t="shared" si="4"/>
        <v>321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292">
        <v>563</v>
      </c>
      <c r="B19" s="144" t="str">
        <f t="shared" si="1"/>
        <v>Europski fond za regionalni razvoj (ERDF)</v>
      </c>
      <c r="C19" s="149">
        <v>3222</v>
      </c>
      <c r="D19" s="144" t="str">
        <f t="shared" si="2"/>
        <v>Materijal i sirovine</v>
      </c>
      <c r="E19" s="294" t="s">
        <v>1315</v>
      </c>
      <c r="F19" s="144" t="str">
        <f t="shared" si="3"/>
        <v>Ulaganje u znanost i inovacije (SIIF)</v>
      </c>
      <c r="G19" s="182">
        <v>740329</v>
      </c>
      <c r="H19" s="182">
        <v>0</v>
      </c>
      <c r="I19" s="182">
        <v>0</v>
      </c>
      <c r="J19" s="198"/>
      <c r="K19" s="197"/>
      <c r="L19" s="197"/>
      <c r="M19" s="198"/>
      <c r="N19" s="198"/>
      <c r="P19" s="139" t="str">
        <f t="shared" si="4"/>
        <v>322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292">
        <v>563</v>
      </c>
      <c r="B20" s="144" t="str">
        <f t="shared" si="1"/>
        <v>Europski fond za regionalni razvoj (ERDF)</v>
      </c>
      <c r="C20" s="149">
        <v>3224</v>
      </c>
      <c r="D20" s="144" t="str">
        <f t="shared" si="2"/>
        <v>Materijal i dijelovi za tekuće i investicijsko održavanje</v>
      </c>
      <c r="E20" s="294" t="s">
        <v>1315</v>
      </c>
      <c r="F20" s="144" t="str">
        <f t="shared" si="3"/>
        <v>Ulaganje u znanost i inovacije (SIIF)</v>
      </c>
      <c r="G20" s="182">
        <v>210223</v>
      </c>
      <c r="H20" s="182">
        <v>0</v>
      </c>
      <c r="I20" s="182">
        <v>0</v>
      </c>
      <c r="J20" s="198"/>
      <c r="K20" s="197"/>
      <c r="L20" s="197"/>
      <c r="M20" s="198"/>
      <c r="N20" s="198"/>
      <c r="P20" s="139" t="str">
        <f t="shared" si="4"/>
        <v>322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292">
        <v>563</v>
      </c>
      <c r="B21" s="144" t="str">
        <f t="shared" si="1"/>
        <v>Europski fond za regionalni razvoj (ERDF)</v>
      </c>
      <c r="C21" s="149">
        <v>3211</v>
      </c>
      <c r="D21" s="144" t="str">
        <f t="shared" si="2"/>
        <v>Službena putovanja</v>
      </c>
      <c r="E21" s="294" t="s">
        <v>1315</v>
      </c>
      <c r="F21" s="144" t="str">
        <f t="shared" si="3"/>
        <v>Ulaganje u znanost i inovacije (SIIF)</v>
      </c>
      <c r="G21" s="182">
        <v>498600</v>
      </c>
      <c r="H21" s="182">
        <v>0</v>
      </c>
      <c r="I21" s="182">
        <v>0</v>
      </c>
      <c r="J21" s="198"/>
      <c r="K21" s="197"/>
      <c r="L21" s="197"/>
      <c r="M21" s="198"/>
      <c r="N21" s="198"/>
      <c r="P21" s="139" t="str">
        <f t="shared" si="4"/>
        <v>321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292">
        <v>563</v>
      </c>
      <c r="B22" s="144" t="str">
        <f t="shared" si="1"/>
        <v>Europski fond za regionalni razvoj (ERDF)</v>
      </c>
      <c r="C22" s="149">
        <v>3111</v>
      </c>
      <c r="D22" s="144" t="str">
        <f t="shared" si="2"/>
        <v>Plaće za redovan rad</v>
      </c>
      <c r="E22" s="294" t="s">
        <v>1315</v>
      </c>
      <c r="F22" s="144" t="str">
        <f t="shared" si="3"/>
        <v>Ulaganje u znanost i inovacije (SIIF)</v>
      </c>
      <c r="G22" s="182">
        <v>308536.32000000001</v>
      </c>
      <c r="H22" s="182">
        <v>0</v>
      </c>
      <c r="I22" s="182">
        <v>0</v>
      </c>
      <c r="J22" s="198"/>
      <c r="K22" s="197"/>
      <c r="L22" s="197"/>
      <c r="M22" s="198"/>
      <c r="N22" s="198"/>
      <c r="P22" s="139" t="str">
        <f t="shared" si="4"/>
        <v>311</v>
      </c>
      <c r="Q22" s="139" t="str">
        <f t="shared" si="5"/>
        <v>31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292">
        <v>563</v>
      </c>
      <c r="B23" s="144" t="str">
        <f t="shared" si="1"/>
        <v>Europski fond za regionalni razvoj (ERDF)</v>
      </c>
      <c r="C23" s="149">
        <v>3132</v>
      </c>
      <c r="D23" s="144" t="str">
        <f t="shared" si="2"/>
        <v>Doprinosi za obvezno zdravstveno osiguranje</v>
      </c>
      <c r="E23" s="294" t="s">
        <v>1315</v>
      </c>
      <c r="F23" s="144" t="str">
        <f t="shared" si="3"/>
        <v>Ulaganje u znanost i inovacije (SIIF)</v>
      </c>
      <c r="G23" s="182">
        <v>50908.44</v>
      </c>
      <c r="H23" s="182">
        <v>0</v>
      </c>
      <c r="I23" s="182">
        <v>0</v>
      </c>
      <c r="J23" s="198"/>
      <c r="K23" s="197"/>
      <c r="L23" s="197"/>
      <c r="M23" s="198"/>
      <c r="N23" s="198"/>
      <c r="P23" s="139" t="str">
        <f t="shared" si="4"/>
        <v>313</v>
      </c>
      <c r="Q23" s="139" t="str">
        <f t="shared" si="5"/>
        <v>31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292">
        <v>563</v>
      </c>
      <c r="B24" s="144" t="str">
        <f t="shared" si="1"/>
        <v>Europski fond za regionalni razvoj (ERDF)</v>
      </c>
      <c r="C24" s="149">
        <v>3212</v>
      </c>
      <c r="D24" s="144" t="str">
        <f t="shared" si="2"/>
        <v>Naknade za prijevoz, za rad na terenu i odvojeni život</v>
      </c>
      <c r="E24" s="294" t="s">
        <v>1315</v>
      </c>
      <c r="F24" s="144" t="str">
        <f t="shared" si="3"/>
        <v>Ulaganje u znanost i inovacije (SIIF)</v>
      </c>
      <c r="G24" s="182">
        <v>9960</v>
      </c>
      <c r="H24" s="182">
        <v>0</v>
      </c>
      <c r="I24" s="182">
        <v>0</v>
      </c>
      <c r="J24" s="198"/>
      <c r="K24" s="197"/>
      <c r="L24" s="197"/>
      <c r="M24" s="198"/>
      <c r="N24" s="198"/>
      <c r="P24" s="139" t="str">
        <f t="shared" si="4"/>
        <v>321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292">
        <v>563</v>
      </c>
      <c r="B25" s="144" t="str">
        <f t="shared" si="1"/>
        <v>Europski fond za regionalni razvoj (ERDF)</v>
      </c>
      <c r="C25" s="149">
        <v>3121</v>
      </c>
      <c r="D25" s="144" t="str">
        <f t="shared" si="2"/>
        <v>Ostali rashodi za zaposlene</v>
      </c>
      <c r="E25" s="294" t="s">
        <v>1315</v>
      </c>
      <c r="F25" s="144" t="str">
        <f t="shared" si="3"/>
        <v>Ulaganje u znanost i inovacije (SIIF)</v>
      </c>
      <c r="G25" s="182">
        <v>9000</v>
      </c>
      <c r="H25" s="182">
        <v>0</v>
      </c>
      <c r="I25" s="182">
        <v>0</v>
      </c>
      <c r="J25" s="198"/>
      <c r="K25" s="197"/>
      <c r="L25" s="197"/>
      <c r="M25" s="198"/>
      <c r="N25" s="198"/>
      <c r="P25" s="139" t="str">
        <f t="shared" si="4"/>
        <v>312</v>
      </c>
      <c r="Q25" s="139" t="str">
        <f t="shared" si="5"/>
        <v>31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561</v>
      </c>
      <c r="B26" s="144" t="str">
        <f t="shared" si="1"/>
        <v>Europski socijalni fond (ESF)</v>
      </c>
      <c r="C26" s="149">
        <v>4224</v>
      </c>
      <c r="D26" s="144" t="str">
        <f t="shared" si="2"/>
        <v>Medicinska i laboratorijska oprema</v>
      </c>
      <c r="E26" s="183" t="s">
        <v>1285</v>
      </c>
      <c r="F26" s="144" t="str">
        <f t="shared" si="3"/>
        <v>Provedba HKO-a na razini visokog obrazovanja</v>
      </c>
      <c r="G26" s="182">
        <v>77500</v>
      </c>
      <c r="H26" s="182">
        <v>0</v>
      </c>
      <c r="I26" s="182">
        <v>0</v>
      </c>
      <c r="J26" s="198"/>
      <c r="K26" s="197"/>
      <c r="L26" s="197"/>
      <c r="M26" s="198"/>
      <c r="N26" s="198"/>
      <c r="P26" s="139" t="str">
        <f t="shared" si="4"/>
        <v>422</v>
      </c>
      <c r="Q26" s="139" t="str">
        <f t="shared" si="5"/>
        <v>42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292">
        <v>561</v>
      </c>
      <c r="B27" s="144" t="str">
        <f t="shared" si="1"/>
        <v>Europski socijalni fond (ESF)</v>
      </c>
      <c r="C27" s="149">
        <v>3237</v>
      </c>
      <c r="D27" s="144" t="str">
        <f t="shared" si="2"/>
        <v>Intelektualne i osobne usluge</v>
      </c>
      <c r="E27" s="294" t="s">
        <v>1285</v>
      </c>
      <c r="F27" s="144" t="str">
        <f t="shared" si="3"/>
        <v>Provedba HKO-a na razini visokog obrazovanja</v>
      </c>
      <c r="G27" s="182">
        <v>85200</v>
      </c>
      <c r="H27" s="182">
        <v>0</v>
      </c>
      <c r="I27" s="182">
        <v>0</v>
      </c>
      <c r="J27" s="198"/>
      <c r="K27" s="197"/>
      <c r="L27" s="197"/>
      <c r="M27" s="198"/>
      <c r="N27" s="198"/>
      <c r="P27" s="139" t="str">
        <f t="shared" si="4"/>
        <v>323</v>
      </c>
      <c r="Q27" s="139" t="str">
        <f t="shared" si="5"/>
        <v>32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292">
        <v>561</v>
      </c>
      <c r="B28" s="144" t="str">
        <f t="shared" si="1"/>
        <v>Europski socijalni fond (ESF)</v>
      </c>
      <c r="C28" s="149">
        <v>3211</v>
      </c>
      <c r="D28" s="144" t="str">
        <f t="shared" si="2"/>
        <v>Službena putovanja</v>
      </c>
      <c r="E28" s="294" t="s">
        <v>1285</v>
      </c>
      <c r="F28" s="144" t="str">
        <f t="shared" si="3"/>
        <v>Provedba HKO-a na razini visokog obrazovanja</v>
      </c>
      <c r="G28" s="182">
        <v>7200</v>
      </c>
      <c r="H28" s="182">
        <v>0</v>
      </c>
      <c r="I28" s="182">
        <v>0</v>
      </c>
      <c r="J28" s="198"/>
      <c r="K28" s="197"/>
      <c r="L28" s="197"/>
      <c r="M28" s="198"/>
      <c r="N28" s="198"/>
      <c r="P28" s="139" t="str">
        <f t="shared" si="4"/>
        <v>321</v>
      </c>
      <c r="Q28" s="139" t="str">
        <f t="shared" si="5"/>
        <v>32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292">
        <v>561</v>
      </c>
      <c r="B29" s="144" t="str">
        <f t="shared" si="1"/>
        <v>Europski socijalni fond (ESF)</v>
      </c>
      <c r="C29" s="149">
        <v>3233</v>
      </c>
      <c r="D29" s="144" t="str">
        <f t="shared" si="2"/>
        <v>Usluge promidžbe i informiranja</v>
      </c>
      <c r="E29" s="294" t="s">
        <v>1285</v>
      </c>
      <c r="F29" s="144" t="str">
        <f t="shared" si="3"/>
        <v>Provedba HKO-a na razini visokog obrazovanja</v>
      </c>
      <c r="G29" s="182">
        <v>5000</v>
      </c>
      <c r="H29" s="182">
        <v>0</v>
      </c>
      <c r="I29" s="182">
        <v>0</v>
      </c>
      <c r="J29" s="198"/>
      <c r="K29" s="197"/>
      <c r="L29" s="197"/>
      <c r="M29" s="198"/>
      <c r="N29" s="198"/>
      <c r="P29" s="139" t="str">
        <f t="shared" si="4"/>
        <v>323</v>
      </c>
      <c r="Q29" s="139" t="str">
        <f t="shared" si="5"/>
        <v>32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292">
        <v>561</v>
      </c>
      <c r="B30" s="144" t="str">
        <f t="shared" si="1"/>
        <v>Europski socijalni fond (ESF)</v>
      </c>
      <c r="C30" s="149">
        <v>3211</v>
      </c>
      <c r="D30" s="144" t="str">
        <f t="shared" si="2"/>
        <v>Službena putovanja</v>
      </c>
      <c r="E30" s="294" t="s">
        <v>1285</v>
      </c>
      <c r="F30" s="144" t="str">
        <f t="shared" si="3"/>
        <v>Provedba HKO-a na razini visokog obrazovanja</v>
      </c>
      <c r="G30" s="182">
        <v>7500</v>
      </c>
      <c r="H30" s="182">
        <v>0</v>
      </c>
      <c r="I30" s="182">
        <v>0</v>
      </c>
      <c r="J30" s="198"/>
      <c r="K30" s="197"/>
      <c r="L30" s="197"/>
      <c r="M30" s="198"/>
      <c r="N30" s="198"/>
      <c r="P30" s="139" t="str">
        <f t="shared" si="4"/>
        <v>321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52</v>
      </c>
      <c r="B31" s="144" t="str">
        <f t="shared" si="1"/>
        <v>Ostale pomoći</v>
      </c>
      <c r="C31" s="292">
        <v>3222</v>
      </c>
      <c r="D31" s="144" t="str">
        <f t="shared" si="2"/>
        <v>Materijal i sirovine</v>
      </c>
      <c r="E31" s="183"/>
      <c r="F31" s="144" t="str">
        <f t="shared" si="3"/>
        <v/>
      </c>
      <c r="G31" s="182">
        <v>71400</v>
      </c>
      <c r="H31" s="182">
        <v>0</v>
      </c>
      <c r="I31" s="182">
        <v>0</v>
      </c>
      <c r="J31" s="198"/>
      <c r="K31" s="197"/>
      <c r="L31" s="197"/>
      <c r="M31" s="198"/>
      <c r="N31" s="198"/>
      <c r="P31" s="139" t="str">
        <f t="shared" si="4"/>
        <v>322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52</v>
      </c>
      <c r="B32" s="144" t="str">
        <f t="shared" si="1"/>
        <v>Ostale pomoći</v>
      </c>
      <c r="C32" s="149">
        <v>4224</v>
      </c>
      <c r="D32" s="144" t="str">
        <f t="shared" si="2"/>
        <v>Medicinska i laboratorijska oprema</v>
      </c>
      <c r="E32" s="183"/>
      <c r="F32" s="144" t="str">
        <f t="shared" si="3"/>
        <v/>
      </c>
      <c r="G32" s="182">
        <v>513000</v>
      </c>
      <c r="H32" s="293">
        <v>0</v>
      </c>
      <c r="I32" s="182">
        <v>0</v>
      </c>
      <c r="J32" s="198"/>
      <c r="K32" s="197"/>
      <c r="L32" s="197"/>
      <c r="M32" s="198"/>
      <c r="N32" s="198"/>
      <c r="P32" s="139" t="str">
        <f t="shared" si="4"/>
        <v>422</v>
      </c>
      <c r="Q32" s="139" t="str">
        <f t="shared" si="5"/>
        <v>42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52</v>
      </c>
      <c r="B33" s="144" t="str">
        <f t="shared" si="1"/>
        <v>Ostale pomoći</v>
      </c>
      <c r="C33" s="149">
        <v>3224</v>
      </c>
      <c r="D33" s="144" t="str">
        <f t="shared" si="2"/>
        <v>Materijal i dijelovi za tekuće i investicijsko održavanje</v>
      </c>
      <c r="E33" s="183"/>
      <c r="F33" s="144" t="str">
        <f t="shared" si="3"/>
        <v/>
      </c>
      <c r="G33" s="182">
        <v>25000</v>
      </c>
      <c r="H33" s="293">
        <v>0</v>
      </c>
      <c r="I33" s="182">
        <v>0</v>
      </c>
      <c r="J33" s="198"/>
      <c r="K33" s="197"/>
      <c r="L33" s="197"/>
      <c r="M33" s="198"/>
      <c r="N33" s="198"/>
      <c r="P33" s="139" t="str">
        <f t="shared" si="4"/>
        <v>322</v>
      </c>
      <c r="Q33" s="139" t="str">
        <f t="shared" si="5"/>
        <v>32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52</v>
      </c>
      <c r="B34" s="144" t="str">
        <f t="shared" si="1"/>
        <v>Ostale pomoći</v>
      </c>
      <c r="C34" s="149">
        <v>3239</v>
      </c>
      <c r="D34" s="144" t="str">
        <f t="shared" si="2"/>
        <v>Ostale usluge</v>
      </c>
      <c r="E34" s="183"/>
      <c r="F34" s="144" t="str">
        <f t="shared" si="3"/>
        <v/>
      </c>
      <c r="G34" s="182">
        <v>97500</v>
      </c>
      <c r="H34" s="293">
        <v>0</v>
      </c>
      <c r="I34" s="182">
        <v>0</v>
      </c>
      <c r="J34" s="198"/>
      <c r="K34" s="197"/>
      <c r="L34" s="197"/>
      <c r="M34" s="198"/>
      <c r="N34" s="198"/>
      <c r="P34" s="139" t="str">
        <f t="shared" si="4"/>
        <v>323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52</v>
      </c>
      <c r="B35" s="144" t="str">
        <f t="shared" si="1"/>
        <v>Ostale pomoći</v>
      </c>
      <c r="C35" s="149">
        <v>3237</v>
      </c>
      <c r="D35" s="144" t="str">
        <f t="shared" si="2"/>
        <v>Intelektualne i osobne usluge</v>
      </c>
      <c r="E35" s="183"/>
      <c r="F35" s="144" t="str">
        <f t="shared" si="3"/>
        <v/>
      </c>
      <c r="G35" s="182">
        <v>25000</v>
      </c>
      <c r="H35" s="293">
        <v>0</v>
      </c>
      <c r="I35" s="182">
        <v>0</v>
      </c>
      <c r="J35" s="198"/>
      <c r="K35" s="197"/>
      <c r="L35" s="197"/>
      <c r="M35" s="198"/>
      <c r="N35" s="198"/>
      <c r="P35" s="139" t="str">
        <f t="shared" si="4"/>
        <v>323</v>
      </c>
      <c r="Q35" s="139" t="str">
        <f t="shared" si="5"/>
        <v>32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52</v>
      </c>
      <c r="B36" s="144" t="str">
        <f t="shared" si="1"/>
        <v>Ostale pomoći</v>
      </c>
      <c r="C36" s="149">
        <v>3693</v>
      </c>
      <c r="D36" s="144" t="str">
        <f t="shared" si="2"/>
        <v>Tekući prijenosi između proračunskih korisnika istog proraču</v>
      </c>
      <c r="E36" s="183"/>
      <c r="F36" s="144" t="str">
        <f t="shared" si="3"/>
        <v/>
      </c>
      <c r="G36" s="293">
        <v>312675</v>
      </c>
      <c r="H36" s="182">
        <v>103000</v>
      </c>
      <c r="I36" s="182">
        <v>0</v>
      </c>
      <c r="J36" s="198"/>
      <c r="K36" s="197"/>
      <c r="L36" s="197"/>
      <c r="M36" s="198"/>
      <c r="N36" s="198"/>
      <c r="P36" s="139" t="str">
        <f t="shared" si="4"/>
        <v>369</v>
      </c>
      <c r="Q36" s="139" t="str">
        <f t="shared" si="5"/>
        <v>36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52</v>
      </c>
      <c r="B37" s="144" t="str">
        <f t="shared" si="1"/>
        <v>Ostale pomoći</v>
      </c>
      <c r="C37" s="149">
        <v>3132</v>
      </c>
      <c r="D37" s="144" t="str">
        <f t="shared" si="2"/>
        <v>Doprinosi za obvezno zdravstveno osiguranje</v>
      </c>
      <c r="E37" s="294" t="s">
        <v>2275</v>
      </c>
      <c r="F37" s="144" t="str">
        <f t="shared" si="3"/>
        <v>Bioproscpecting Jadranskog mora</v>
      </c>
      <c r="G37" s="293">
        <v>77414</v>
      </c>
      <c r="H37" s="182">
        <v>0</v>
      </c>
      <c r="I37" s="182">
        <v>0</v>
      </c>
      <c r="J37" s="198"/>
      <c r="K37" s="197"/>
      <c r="L37" s="197"/>
      <c r="M37" s="198"/>
      <c r="N37" s="198"/>
      <c r="P37" s="139" t="str">
        <f t="shared" si="4"/>
        <v>313</v>
      </c>
      <c r="Q37" s="139" t="str">
        <f t="shared" si="5"/>
        <v>31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52</v>
      </c>
      <c r="B38" s="144" t="str">
        <f t="shared" si="1"/>
        <v>Ostale pomoći</v>
      </c>
      <c r="C38" s="149">
        <v>3212</v>
      </c>
      <c r="D38" s="144" t="str">
        <f t="shared" si="2"/>
        <v>Naknade za prijevoz, za rad na terenu i odvojeni život</v>
      </c>
      <c r="E38" s="294" t="s">
        <v>2275</v>
      </c>
      <c r="F38" s="144" t="str">
        <f t="shared" si="3"/>
        <v>Bioproscpecting Jadranskog mora</v>
      </c>
      <c r="G38" s="293">
        <v>13182</v>
      </c>
      <c r="H38" s="182">
        <v>0</v>
      </c>
      <c r="I38" s="182">
        <v>0</v>
      </c>
      <c r="J38" s="198"/>
      <c r="K38" s="197"/>
      <c r="L38" s="197"/>
      <c r="M38" s="198"/>
      <c r="N38" s="198"/>
      <c r="P38" s="139" t="str">
        <f t="shared" si="4"/>
        <v>321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>
        <v>52</v>
      </c>
      <c r="B39" s="144" t="str">
        <f t="shared" si="1"/>
        <v>Ostale pomoći</v>
      </c>
      <c r="C39" s="149">
        <v>3121</v>
      </c>
      <c r="D39" s="144" t="str">
        <f t="shared" si="2"/>
        <v>Ostali rashodi za zaposlene</v>
      </c>
      <c r="E39" s="294" t="s">
        <v>2275</v>
      </c>
      <c r="F39" s="144" t="str">
        <f t="shared" si="3"/>
        <v>Bioproscpecting Jadranskog mora</v>
      </c>
      <c r="G39" s="293">
        <v>9000</v>
      </c>
      <c r="H39" s="182">
        <v>0</v>
      </c>
      <c r="I39" s="182">
        <v>0</v>
      </c>
      <c r="J39" s="198"/>
      <c r="K39" s="197"/>
      <c r="L39" s="197"/>
      <c r="M39" s="198"/>
      <c r="N39" s="198"/>
      <c r="P39" s="139" t="str">
        <f t="shared" si="4"/>
        <v>312</v>
      </c>
      <c r="Q39" s="139" t="str">
        <f t="shared" si="5"/>
        <v>31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292">
        <v>52</v>
      </c>
      <c r="B40" s="144" t="str">
        <f t="shared" si="1"/>
        <v>Ostale pomoći</v>
      </c>
      <c r="C40" s="149">
        <v>3211</v>
      </c>
      <c r="D40" s="144" t="str">
        <f t="shared" si="2"/>
        <v>Službena putovanja</v>
      </c>
      <c r="E40" s="294" t="s">
        <v>2275</v>
      </c>
      <c r="F40" s="144" t="str">
        <f t="shared" si="3"/>
        <v>Bioproscpecting Jadranskog mora</v>
      </c>
      <c r="G40" s="182">
        <v>47000</v>
      </c>
      <c r="H40" s="182">
        <v>0</v>
      </c>
      <c r="I40" s="182">
        <v>0</v>
      </c>
      <c r="J40" s="198"/>
      <c r="K40" s="197"/>
      <c r="L40" s="197"/>
      <c r="M40" s="198"/>
      <c r="N40" s="198"/>
      <c r="P40" s="139" t="str">
        <f t="shared" si="4"/>
        <v>321</v>
      </c>
      <c r="Q40" s="139" t="str">
        <f t="shared" si="5"/>
        <v>32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292">
        <v>52</v>
      </c>
      <c r="B41" s="144" t="str">
        <f t="shared" si="1"/>
        <v>Ostale pomoći</v>
      </c>
      <c r="C41" s="292">
        <v>3111</v>
      </c>
      <c r="D41" s="144" t="str">
        <f t="shared" si="2"/>
        <v>Plaće za redovan rad</v>
      </c>
      <c r="E41" s="294" t="s">
        <v>2275</v>
      </c>
      <c r="F41" s="144" t="str">
        <f t="shared" si="3"/>
        <v>Bioproscpecting Jadranskog mora</v>
      </c>
      <c r="G41" s="293">
        <v>469178.88</v>
      </c>
      <c r="H41" s="293">
        <v>0</v>
      </c>
      <c r="I41" s="293">
        <v>0</v>
      </c>
      <c r="J41" s="198"/>
      <c r="K41" s="197"/>
      <c r="L41" s="197"/>
      <c r="M41" s="198"/>
      <c r="N41" s="198"/>
      <c r="P41" s="139" t="str">
        <f t="shared" si="4"/>
        <v>311</v>
      </c>
      <c r="Q41" s="139" t="str">
        <f t="shared" si="5"/>
        <v>31</v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292">
        <v>61</v>
      </c>
      <c r="B42" s="144" t="str">
        <f t="shared" si="1"/>
        <v>Donacije</v>
      </c>
      <c r="C42" s="292">
        <v>3111</v>
      </c>
      <c r="D42" s="144" t="str">
        <f t="shared" si="2"/>
        <v>Plaće za redovan rad</v>
      </c>
      <c r="E42" s="294" t="s">
        <v>3371</v>
      </c>
      <c r="F42" s="144" t="str">
        <f t="shared" si="3"/>
        <v>STRIP Jačanje kapaciteta za istraživanje, razvoj i inovacije</v>
      </c>
      <c r="G42" s="182">
        <v>242400</v>
      </c>
      <c r="H42" s="182">
        <v>242400</v>
      </c>
      <c r="I42" s="182">
        <v>0</v>
      </c>
      <c r="J42" s="198"/>
      <c r="K42" s="197"/>
      <c r="L42" s="197"/>
      <c r="M42" s="198"/>
      <c r="N42" s="198"/>
      <c r="P42" s="139" t="str">
        <f t="shared" si="4"/>
        <v>311</v>
      </c>
      <c r="Q42" s="139" t="str">
        <f t="shared" si="5"/>
        <v>31</v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292">
        <v>61</v>
      </c>
      <c r="B43" s="144" t="str">
        <f t="shared" si="1"/>
        <v>Donacije</v>
      </c>
      <c r="C43" s="292">
        <v>3132</v>
      </c>
      <c r="D43" s="144" t="str">
        <f t="shared" si="2"/>
        <v>Doprinosi za obvezno zdravstveno osiguranje</v>
      </c>
      <c r="E43" s="294" t="s">
        <v>3371</v>
      </c>
      <c r="F43" s="144" t="str">
        <f t="shared" si="3"/>
        <v>STRIP Jačanje kapaciteta za istraživanje, razvoj i inovacije</v>
      </c>
      <c r="G43" s="182">
        <v>40000</v>
      </c>
      <c r="H43" s="182">
        <v>40000</v>
      </c>
      <c r="I43" s="182">
        <v>0</v>
      </c>
      <c r="J43" s="198"/>
      <c r="K43" s="197"/>
      <c r="L43" s="197"/>
      <c r="M43" s="198"/>
      <c r="N43" s="198"/>
      <c r="P43" s="139" t="str">
        <f t="shared" si="4"/>
        <v>313</v>
      </c>
      <c r="Q43" s="139" t="str">
        <f t="shared" si="5"/>
        <v>31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292">
        <v>61</v>
      </c>
      <c r="B44" s="144" t="str">
        <f t="shared" si="1"/>
        <v>Donacije</v>
      </c>
      <c r="C44" s="292">
        <v>3212</v>
      </c>
      <c r="D44" s="144" t="str">
        <f t="shared" si="2"/>
        <v>Naknade za prijevoz, za rad na terenu i odvojeni život</v>
      </c>
      <c r="E44" s="294" t="s">
        <v>3371</v>
      </c>
      <c r="F44" s="144" t="str">
        <f t="shared" si="3"/>
        <v>STRIP Jačanje kapaciteta za istraživanje, razvoj i inovacije</v>
      </c>
      <c r="G44" s="182">
        <v>6960</v>
      </c>
      <c r="H44" s="182">
        <v>6960</v>
      </c>
      <c r="I44" s="182">
        <v>0</v>
      </c>
      <c r="J44" s="198"/>
      <c r="K44" s="197"/>
      <c r="L44" s="197"/>
      <c r="M44" s="198"/>
      <c r="N44" s="198"/>
      <c r="P44" s="139" t="str">
        <f t="shared" si="4"/>
        <v>321</v>
      </c>
      <c r="Q44" s="139" t="str">
        <f t="shared" si="5"/>
        <v>32</v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292">
        <v>61</v>
      </c>
      <c r="B45" s="144" t="str">
        <f t="shared" si="1"/>
        <v>Donacije</v>
      </c>
      <c r="C45" s="292">
        <v>3222</v>
      </c>
      <c r="D45" s="144" t="str">
        <f t="shared" si="2"/>
        <v>Materijal i sirovine</v>
      </c>
      <c r="E45" s="294" t="s">
        <v>3371</v>
      </c>
      <c r="F45" s="144" t="str">
        <f t="shared" si="3"/>
        <v>STRIP Jačanje kapaciteta za istraživanje, razvoj i inovacije</v>
      </c>
      <c r="G45" s="293">
        <v>503636</v>
      </c>
      <c r="H45" s="293">
        <v>0</v>
      </c>
      <c r="I45" s="293">
        <v>0</v>
      </c>
      <c r="J45" s="198"/>
      <c r="K45" s="197"/>
      <c r="L45" s="197"/>
      <c r="M45" s="198"/>
      <c r="N45" s="198"/>
      <c r="P45" s="139" t="str">
        <f t="shared" si="4"/>
        <v>322</v>
      </c>
      <c r="Q45" s="139" t="str">
        <f t="shared" si="5"/>
        <v>32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>
        <v>561</v>
      </c>
      <c r="B46" s="144" t="str">
        <f t="shared" si="1"/>
        <v>Europski socijalni fond (ESF)</v>
      </c>
      <c r="C46" s="149">
        <v>3693</v>
      </c>
      <c r="D46" s="144" t="str">
        <f t="shared" si="2"/>
        <v>Tekući prijenosi između proračunskih korisnika istog proraču</v>
      </c>
      <c r="E46" s="294" t="s">
        <v>1285</v>
      </c>
      <c r="F46" s="144" t="str">
        <f t="shared" si="3"/>
        <v>Provedba HKO-a na razini visokog obrazovanja</v>
      </c>
      <c r="G46" s="182">
        <v>585000</v>
      </c>
      <c r="H46" s="182">
        <v>0</v>
      </c>
      <c r="I46" s="182">
        <v>0</v>
      </c>
      <c r="J46" s="198"/>
      <c r="K46" s="197"/>
      <c r="L46" s="197"/>
      <c r="M46" s="198"/>
      <c r="N46" s="198"/>
      <c r="P46" s="139" t="str">
        <f t="shared" si="4"/>
        <v>369</v>
      </c>
      <c r="Q46" s="139" t="str">
        <f t="shared" si="5"/>
        <v>36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abSelected="1" topLeftCell="B1" zoomScale="110" zoomScaleNormal="110" workbookViewId="0">
      <pane ySplit="2" topLeftCell="A3" activePane="bottomLeft" state="frozen"/>
      <selection pane="bottomLeft" activeCell="O87" sqref="O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4" t="s">
        <v>261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5" t="s">
        <v>263</v>
      </c>
      <c r="C3" s="276"/>
      <c r="D3" s="277" t="s">
        <v>757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9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5329428</v>
      </c>
      <c r="E5" s="3">
        <v>0</v>
      </c>
      <c r="F5" s="3">
        <v>0</v>
      </c>
      <c r="G5" s="3">
        <v>300000</v>
      </c>
      <c r="H5" s="3">
        <v>0</v>
      </c>
      <c r="I5" s="3">
        <v>1383683</v>
      </c>
      <c r="J5" s="3">
        <v>1089518</v>
      </c>
      <c r="K5" s="3">
        <v>687848</v>
      </c>
      <c r="L5" s="3">
        <v>0</v>
      </c>
      <c r="M5" s="3">
        <v>0</v>
      </c>
      <c r="N5" s="3">
        <v>595830</v>
      </c>
      <c r="O5" s="3">
        <v>752902</v>
      </c>
      <c r="P5" s="3">
        <v>0</v>
      </c>
      <c r="Q5" s="3">
        <v>0</v>
      </c>
      <c r="R5" s="3">
        <v>0</v>
      </c>
      <c r="S5" s="3">
        <v>0</v>
      </c>
      <c r="T5" s="3">
        <v>519647</v>
      </c>
      <c r="U5" s="3">
        <v>0</v>
      </c>
      <c r="V5" s="3">
        <v>0</v>
      </c>
      <c r="W5" s="3">
        <v>0</v>
      </c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73499545.039000005</v>
      </c>
      <c r="E6" s="14">
        <f>+E27+E34</f>
        <v>49482057</v>
      </c>
      <c r="F6" s="14">
        <f t="shared" ref="F6:V6" si="1">+F27+F34</f>
        <v>0</v>
      </c>
      <c r="G6" s="14">
        <f t="shared" si="1"/>
        <v>8187957.7890000008</v>
      </c>
      <c r="H6" s="14">
        <f>+H27+H34</f>
        <v>0</v>
      </c>
      <c r="I6" s="14">
        <f t="shared" ref="I6" si="2">+I27+I34</f>
        <v>6038549.1699999999</v>
      </c>
      <c r="J6" s="14">
        <f t="shared" si="1"/>
        <v>0</v>
      </c>
      <c r="K6" s="14">
        <f t="shared" si="1"/>
        <v>2112685</v>
      </c>
      <c r="L6" s="14">
        <f>+L27+L34</f>
        <v>0</v>
      </c>
      <c r="M6" s="14">
        <f t="shared" si="1"/>
        <v>0</v>
      </c>
      <c r="N6" s="14">
        <f t="shared" si="1"/>
        <v>1195000</v>
      </c>
      <c r="O6" s="14">
        <f t="shared" si="1"/>
        <v>5145027.91</v>
      </c>
      <c r="P6" s="14">
        <f>+P27+P34</f>
        <v>0</v>
      </c>
      <c r="Q6" s="14">
        <f>+Q27+Q34</f>
        <v>0</v>
      </c>
      <c r="R6" s="14">
        <f>+R27+R34</f>
        <v>606531</v>
      </c>
      <c r="S6" s="14">
        <f>+S27+S34</f>
        <v>0</v>
      </c>
      <c r="T6" s="14">
        <f t="shared" si="1"/>
        <v>728737.17</v>
      </c>
      <c r="U6" s="14">
        <f t="shared" si="1"/>
        <v>0</v>
      </c>
      <c r="V6" s="14">
        <f t="shared" si="1"/>
        <v>3000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-5611117</v>
      </c>
      <c r="E7" s="259">
        <v>0</v>
      </c>
      <c r="F7" s="259">
        <v>0</v>
      </c>
      <c r="G7" s="259">
        <v>-354902</v>
      </c>
      <c r="H7" s="259">
        <v>0</v>
      </c>
      <c r="I7" s="259">
        <v>-1931</v>
      </c>
      <c r="J7" s="259">
        <v>-882018</v>
      </c>
      <c r="K7" s="259">
        <v>-1140183</v>
      </c>
      <c r="L7" s="259">
        <v>0</v>
      </c>
      <c r="M7" s="259">
        <v>0</v>
      </c>
      <c r="N7" s="259">
        <v>-1023430</v>
      </c>
      <c r="O7" s="259">
        <v>-1858415</v>
      </c>
      <c r="P7" s="259">
        <v>0</v>
      </c>
      <c r="Q7" s="259">
        <v>0</v>
      </c>
      <c r="R7" s="259">
        <v>0</v>
      </c>
      <c r="S7" s="259">
        <v>0</v>
      </c>
      <c r="T7" s="259">
        <v>-350238</v>
      </c>
      <c r="U7" s="259">
        <v>0</v>
      </c>
      <c r="V7" s="259">
        <v>0</v>
      </c>
      <c r="W7" s="259">
        <v>0</v>
      </c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73217856.039000005</v>
      </c>
      <c r="E8" s="14">
        <f>+E5+E6+E7</f>
        <v>49482057</v>
      </c>
      <c r="F8" s="14">
        <f t="shared" ref="F8:V8" si="3">+F5+F6+F7</f>
        <v>0</v>
      </c>
      <c r="G8" s="14">
        <f t="shared" si="3"/>
        <v>8133055.7890000008</v>
      </c>
      <c r="H8" s="14">
        <f>+H5+H6+H7</f>
        <v>0</v>
      </c>
      <c r="I8" s="14">
        <f t="shared" ref="I8" si="4">+I5+I6+I7</f>
        <v>7420301.1699999999</v>
      </c>
      <c r="J8" s="14">
        <f t="shared" si="3"/>
        <v>207500</v>
      </c>
      <c r="K8" s="14">
        <f t="shared" si="3"/>
        <v>1660350</v>
      </c>
      <c r="L8" s="14">
        <f>+L5+L6+L7</f>
        <v>0</v>
      </c>
      <c r="M8" s="14">
        <f t="shared" si="3"/>
        <v>0</v>
      </c>
      <c r="N8" s="14">
        <f t="shared" si="3"/>
        <v>767400</v>
      </c>
      <c r="O8" s="14">
        <f t="shared" si="3"/>
        <v>4039514.91</v>
      </c>
      <c r="P8" s="14">
        <f>+P5+P6+P7</f>
        <v>0</v>
      </c>
      <c r="Q8" s="14">
        <f>+Q5+Q6+Q7</f>
        <v>0</v>
      </c>
      <c r="R8" s="14">
        <f>+R5+R6+R7</f>
        <v>606531</v>
      </c>
      <c r="S8" s="14">
        <f>+S5+S6+S7</f>
        <v>0</v>
      </c>
      <c r="T8" s="14">
        <f t="shared" si="3"/>
        <v>898146.16999999993</v>
      </c>
      <c r="U8" s="14">
        <f t="shared" si="3"/>
        <v>0</v>
      </c>
      <c r="V8" s="14">
        <f t="shared" si="3"/>
        <v>3000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73217856.106735945</v>
      </c>
      <c r="E9" s="134">
        <f>+'PLAN RASHODA I IZDATAKA'!E3</f>
        <v>49482057.22551474</v>
      </c>
      <c r="F9" s="134">
        <f>+'PLAN RASHODA I IZDATAKA'!F3</f>
        <v>0</v>
      </c>
      <c r="G9" s="134">
        <f>+'PLAN RASHODA I IZDATAKA'!G3</f>
        <v>8133055.4840528639</v>
      </c>
      <c r="H9" s="134">
        <f>+'PLAN RASHODA I IZDATAKA'!H3</f>
        <v>0</v>
      </c>
      <c r="I9" s="134">
        <f>+'PLAN RASHODA I IZDATAKA'!I3</f>
        <v>7420301.4074483365</v>
      </c>
      <c r="J9" s="134">
        <f>+'PLAN RASHODA I IZDATAKA'!J3</f>
        <v>207500</v>
      </c>
      <c r="K9" s="134">
        <f>+'PLAN RASHODA I IZDATAKA'!K3</f>
        <v>1660349.88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767400</v>
      </c>
      <c r="O9" s="134">
        <f>+'PLAN RASHODA I IZDATAKA'!O3</f>
        <v>4039514.8200000003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606531</v>
      </c>
      <c r="S9" s="134">
        <f>+'PLAN RASHODA I IZDATAKA'!S3</f>
        <v>0</v>
      </c>
      <c r="T9" s="134">
        <f>+'PLAN RASHODA I IZDATAKA'!T3</f>
        <v>898146.28972</v>
      </c>
      <c r="U9" s="134">
        <f>+'PLAN RASHODA I IZDATAKA'!U3</f>
        <v>0</v>
      </c>
      <c r="V9" s="134">
        <f>+'PLAN RASHODA I IZDATAKA'!V3</f>
        <v>3000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-6.7735939519479871E-2</v>
      </c>
      <c r="E10" s="118">
        <f>+E8-E9</f>
        <v>-0.2255147397518158</v>
      </c>
      <c r="F10" s="118">
        <f t="shared" ref="F10:W10" si="5">+F8-F9</f>
        <v>0</v>
      </c>
      <c r="G10" s="118">
        <f t="shared" si="5"/>
        <v>0.30494713690131903</v>
      </c>
      <c r="H10" s="118">
        <f>+H8-H9</f>
        <v>0</v>
      </c>
      <c r="I10" s="118">
        <f t="shared" ref="I10" si="6">+I8-I9</f>
        <v>-0.23744833655655384</v>
      </c>
      <c r="J10" s="118">
        <f t="shared" si="5"/>
        <v>0</v>
      </c>
      <c r="K10" s="118">
        <f t="shared" si="5"/>
        <v>0.12000000011175871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8.9999999850988388E-2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-0.11972000007517636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6946558.9100000001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1195000</v>
      </c>
      <c r="O13" s="186">
        <f>SUMIFS('Plan prihoda za unos u SAP'!$G$3:$G$501,'Plan prihoda za unos u SAP'!$C$3:$C$501,"=563",'Plan prihoda za unos u SAP'!$K$3:$K$501,"=632")</f>
        <v>5145027.91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606531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2112685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2112685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6038549.1699999999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6038549.1699999999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8187957.7890000008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8187957.7890000008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728737.17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728737.17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49482057</v>
      </c>
      <c r="E24" s="186">
        <f>SUMIFS('Plan prihoda za unos u SAP'!$G$3:$G$501,'Plan prihoda za unos u SAP'!$C$3:$C$501,"=11",'Plan prihoda za unos u SAP'!$K$3:$K$501,"=671")</f>
        <v>49482057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73496545.039000005</v>
      </c>
      <c r="E27" s="4">
        <f>SUM(E11:E26)</f>
        <v>49482057</v>
      </c>
      <c r="F27" s="4">
        <f t="shared" ref="F27:W27" si="7">SUM(F11:F26)</f>
        <v>0</v>
      </c>
      <c r="G27" s="4">
        <f t="shared" si="7"/>
        <v>8187957.7890000008</v>
      </c>
      <c r="H27" s="4">
        <f t="shared" si="7"/>
        <v>0</v>
      </c>
      <c r="I27" s="4">
        <f t="shared" si="7"/>
        <v>6038549.1699999999</v>
      </c>
      <c r="J27" s="4">
        <f t="shared" si="7"/>
        <v>0</v>
      </c>
      <c r="K27" s="4">
        <f t="shared" si="7"/>
        <v>2112685</v>
      </c>
      <c r="L27" s="4">
        <f t="shared" si="7"/>
        <v>0</v>
      </c>
      <c r="M27" s="4">
        <f t="shared" si="7"/>
        <v>0</v>
      </c>
      <c r="N27" s="4">
        <f t="shared" si="7"/>
        <v>1195000</v>
      </c>
      <c r="O27" s="4">
        <f t="shared" si="7"/>
        <v>5145027.91</v>
      </c>
      <c r="P27" s="4">
        <f t="shared" si="7"/>
        <v>0</v>
      </c>
      <c r="Q27" s="4">
        <f>SUM(Q11:Q26)</f>
        <v>0</v>
      </c>
      <c r="R27" s="4">
        <f t="shared" ref="R27" si="8">SUM(R11:R26)</f>
        <v>606531</v>
      </c>
      <c r="S27" s="4">
        <f>SUM(S11:S26)</f>
        <v>0</v>
      </c>
      <c r="T27" s="4">
        <f>SUM(T11:T26)</f>
        <v>728737.17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3000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3000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3000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3000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73499545.039000005</v>
      </c>
      <c r="E41" s="71">
        <f>+E40+E34+E27</f>
        <v>49482057</v>
      </c>
      <c r="F41" s="71">
        <f>+F40+F34+F27</f>
        <v>0</v>
      </c>
      <c r="G41" s="71">
        <f t="shared" ref="G41:W41" si="11">+G40+G34+G27</f>
        <v>8187957.7890000008</v>
      </c>
      <c r="H41" s="71">
        <f t="shared" si="11"/>
        <v>0</v>
      </c>
      <c r="I41" s="71">
        <f t="shared" si="11"/>
        <v>6038549.1699999999</v>
      </c>
      <c r="J41" s="71">
        <f t="shared" si="11"/>
        <v>0</v>
      </c>
      <c r="K41" s="71">
        <f t="shared" si="11"/>
        <v>2112685</v>
      </c>
      <c r="L41" s="71">
        <f t="shared" si="11"/>
        <v>0</v>
      </c>
      <c r="M41" s="71">
        <f t="shared" si="11"/>
        <v>0</v>
      </c>
      <c r="N41" s="71">
        <f t="shared" si="11"/>
        <v>1195000</v>
      </c>
      <c r="O41" s="71">
        <f t="shared" si="11"/>
        <v>5145027.91</v>
      </c>
      <c r="P41" s="71">
        <f t="shared" si="11"/>
        <v>0</v>
      </c>
      <c r="Q41" s="71">
        <f t="shared" si="11"/>
        <v>0</v>
      </c>
      <c r="R41" s="71">
        <f t="shared" si="11"/>
        <v>606531</v>
      </c>
      <c r="S41" s="71">
        <f>+S40+S34+S27</f>
        <v>0</v>
      </c>
      <c r="T41" s="71">
        <f t="shared" si="11"/>
        <v>728737.17</v>
      </c>
      <c r="U41" s="71">
        <f t="shared" si="11"/>
        <v>0</v>
      </c>
      <c r="V41" s="71">
        <f t="shared" si="11"/>
        <v>3000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5" t="s">
        <v>263</v>
      </c>
      <c r="C43" s="276"/>
      <c r="D43" s="277" t="s">
        <v>1915</v>
      </c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9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5611117</v>
      </c>
      <c r="E45" s="185">
        <f>-E7</f>
        <v>0</v>
      </c>
      <c r="F45" s="185">
        <f>-F7</f>
        <v>0</v>
      </c>
      <c r="G45" s="185">
        <f t="shared" ref="G45:W45" si="13">-G7</f>
        <v>354902</v>
      </c>
      <c r="H45" s="185">
        <f t="shared" si="13"/>
        <v>0</v>
      </c>
      <c r="I45" s="185">
        <f t="shared" si="13"/>
        <v>1931</v>
      </c>
      <c r="J45" s="185">
        <f t="shared" si="13"/>
        <v>882018</v>
      </c>
      <c r="K45" s="185">
        <f t="shared" si="13"/>
        <v>1140183</v>
      </c>
      <c r="L45" s="185">
        <f t="shared" si="13"/>
        <v>0</v>
      </c>
      <c r="M45" s="185">
        <f t="shared" si="13"/>
        <v>0</v>
      </c>
      <c r="N45" s="185">
        <f t="shared" si="13"/>
        <v>1023430</v>
      </c>
      <c r="O45" s="185">
        <f t="shared" si="13"/>
        <v>1858415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350238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67880658.704779997</v>
      </c>
      <c r="E46" s="14">
        <f t="shared" ref="E46:W46" si="14">+E67+E74</f>
        <v>49482057</v>
      </c>
      <c r="F46" s="14">
        <f t="shared" si="14"/>
        <v>0</v>
      </c>
      <c r="G46" s="14">
        <f t="shared" si="14"/>
        <v>8351716.9447800014</v>
      </c>
      <c r="H46" s="14">
        <f>+H67+H74</f>
        <v>0</v>
      </c>
      <c r="I46" s="14">
        <f t="shared" si="14"/>
        <v>6194534</v>
      </c>
      <c r="J46" s="14">
        <f t="shared" si="14"/>
        <v>0</v>
      </c>
      <c r="K46" s="14">
        <f t="shared" si="14"/>
        <v>803600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2307513.59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738737.17</v>
      </c>
      <c r="U46" s="14">
        <f t="shared" si="14"/>
        <v>0</v>
      </c>
      <c r="V46" s="14">
        <f t="shared" si="14"/>
        <v>2500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-7290246</v>
      </c>
      <c r="E47" s="113">
        <v>0</v>
      </c>
      <c r="F47" s="113"/>
      <c r="G47" s="113">
        <v>-492233</v>
      </c>
      <c r="H47" s="113"/>
      <c r="I47" s="113">
        <v>-116168</v>
      </c>
      <c r="J47" s="113">
        <v>-590928</v>
      </c>
      <c r="K47" s="113">
        <v>-1840783</v>
      </c>
      <c r="L47" s="113"/>
      <c r="M47" s="3"/>
      <c r="N47" s="113">
        <v>-1023430</v>
      </c>
      <c r="O47" s="113">
        <v>-2532765</v>
      </c>
      <c r="P47" s="113"/>
      <c r="Q47" s="113"/>
      <c r="R47" s="113">
        <v>0</v>
      </c>
      <c r="S47" s="113"/>
      <c r="T47" s="113">
        <v>-693939</v>
      </c>
      <c r="U47" s="113"/>
      <c r="V47" s="113">
        <v>0</v>
      </c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66201529.704779997</v>
      </c>
      <c r="E48" s="14">
        <f>+E45+E46+E47</f>
        <v>49482057</v>
      </c>
      <c r="F48" s="14">
        <f t="shared" ref="F48:W48" si="15">+F45+F46+F47</f>
        <v>0</v>
      </c>
      <c r="G48" s="14">
        <f t="shared" si="15"/>
        <v>8214385.9447800014</v>
      </c>
      <c r="H48" s="14">
        <f>+H45+H46+H47</f>
        <v>0</v>
      </c>
      <c r="I48" s="14">
        <f t="shared" si="15"/>
        <v>6080297</v>
      </c>
      <c r="J48" s="14">
        <f t="shared" si="15"/>
        <v>291090</v>
      </c>
      <c r="K48" s="14">
        <f t="shared" si="15"/>
        <v>103000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1633163.5899999999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395036.16999999993</v>
      </c>
      <c r="U48" s="14">
        <f t="shared" si="15"/>
        <v>0</v>
      </c>
      <c r="V48" s="14">
        <f t="shared" si="15"/>
        <v>2500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66201529.990812317</v>
      </c>
      <c r="E49" s="134">
        <f>+'PLAN RASHODA I IZDATAKA'!E71</f>
        <v>49482057.22551474</v>
      </c>
      <c r="F49" s="134">
        <f>+'PLAN RASHODA I IZDATAKA'!F71</f>
        <v>0</v>
      </c>
      <c r="G49" s="134">
        <f>+'PLAN RASHODA I IZDATAKA'!G71</f>
        <v>8214386.0388933923</v>
      </c>
      <c r="H49" s="134">
        <f>+'PLAN RASHODA I IZDATAKA'!H71</f>
        <v>0</v>
      </c>
      <c r="I49" s="134">
        <f>+'PLAN RASHODA I IZDATAKA'!I71</f>
        <v>6080296.9808355803</v>
      </c>
      <c r="J49" s="134">
        <f>+'PLAN RASHODA I IZDATAKA'!J71</f>
        <v>291090</v>
      </c>
      <c r="K49" s="134">
        <f>+'PLAN RASHODA I IZDATAKA'!K71</f>
        <v>103000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1633163.7043999999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395036.04116860003</v>
      </c>
      <c r="U49" s="134">
        <f>+'PLAN RASHODA I IZDATAKA'!U71</f>
        <v>0</v>
      </c>
      <c r="V49" s="134">
        <f>+'PLAN RASHODA I IZDATAKA'!V71</f>
        <v>2500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-0.28603231109445915</v>
      </c>
      <c r="E50" s="118">
        <f>+E48-E49</f>
        <v>-0.2255147397518158</v>
      </c>
      <c r="F50" s="118">
        <f t="shared" ref="F50:W50" si="16">+F48-F49</f>
        <v>0</v>
      </c>
      <c r="G50" s="118">
        <f t="shared" si="16"/>
        <v>-9.4113390892744064E-2</v>
      </c>
      <c r="H50" s="118">
        <f>+H48-H49</f>
        <v>0</v>
      </c>
      <c r="I50" s="118">
        <f t="shared" si="16"/>
        <v>1.9164419732987881E-2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-0.11440000007860363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0.12883139989571646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2307513.59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2307513.59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803600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803600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6194534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6194534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8351716.9447800014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8351716.9447800014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738737.17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738737.17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49482057</v>
      </c>
      <c r="E64" s="186">
        <f>SUMIFS('Plan prihoda za unos u SAP'!$H$3:$H$501,'Plan prihoda za unos u SAP'!$C$3:$C$501,"=11",'Plan prihoda za unos u SAP'!$K$3:$K$501,"=671")</f>
        <v>49482057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67878158.704779997</v>
      </c>
      <c r="E67" s="4">
        <f>SUM(E51:E66)</f>
        <v>49482057</v>
      </c>
      <c r="F67" s="4">
        <f t="shared" ref="F67:W67" si="17">SUM(F51:F66)</f>
        <v>0</v>
      </c>
      <c r="G67" s="4">
        <f t="shared" si="17"/>
        <v>8351716.9447800014</v>
      </c>
      <c r="H67" s="4">
        <f t="shared" si="17"/>
        <v>0</v>
      </c>
      <c r="I67" s="4">
        <f t="shared" si="17"/>
        <v>6194534</v>
      </c>
      <c r="J67" s="4">
        <f>SUM(J51:J66)</f>
        <v>0</v>
      </c>
      <c r="K67" s="4">
        <f t="shared" si="17"/>
        <v>803600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2307513.59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738737.17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2500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2500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2500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2500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67880658.704779997</v>
      </c>
      <c r="E81" s="71">
        <f>+E80+E74+E67</f>
        <v>49482057</v>
      </c>
      <c r="F81" s="71">
        <f>+F80+F74+F67</f>
        <v>0</v>
      </c>
      <c r="G81" s="71">
        <f t="shared" ref="G81:W81" si="21">+G80+G74+G67</f>
        <v>8351716.9447800014</v>
      </c>
      <c r="H81" s="71">
        <f t="shared" si="21"/>
        <v>0</v>
      </c>
      <c r="I81" s="71">
        <f t="shared" si="21"/>
        <v>6194534</v>
      </c>
      <c r="J81" s="71">
        <f t="shared" si="21"/>
        <v>0</v>
      </c>
      <c r="K81" s="71">
        <f t="shared" si="21"/>
        <v>803600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2307513.59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738737.17</v>
      </c>
      <c r="U81" s="71">
        <f t="shared" si="21"/>
        <v>0</v>
      </c>
      <c r="V81" s="71">
        <f t="shared" si="21"/>
        <v>2500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5" t="s">
        <v>263</v>
      </c>
      <c r="C83" s="276"/>
      <c r="D83" s="277" t="s">
        <v>1989</v>
      </c>
      <c r="E83" s="278"/>
      <c r="F83" s="278"/>
      <c r="G83" s="278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9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7290246</v>
      </c>
      <c r="E85" s="185">
        <f>-E47</f>
        <v>0</v>
      </c>
      <c r="F85" s="185">
        <f>-F47</f>
        <v>0</v>
      </c>
      <c r="G85" s="185">
        <f t="shared" ref="G85:W85" si="23">-G47</f>
        <v>492233</v>
      </c>
      <c r="H85" s="185">
        <f t="shared" si="23"/>
        <v>0</v>
      </c>
      <c r="I85" s="185">
        <f t="shared" si="23"/>
        <v>116168</v>
      </c>
      <c r="J85" s="185">
        <f t="shared" si="23"/>
        <v>590928</v>
      </c>
      <c r="K85" s="185">
        <f t="shared" si="23"/>
        <v>1840783</v>
      </c>
      <c r="L85" s="185">
        <f t="shared" si="23"/>
        <v>0</v>
      </c>
      <c r="M85" s="185">
        <f t="shared" si="23"/>
        <v>0</v>
      </c>
      <c r="N85" s="185">
        <f t="shared" si="23"/>
        <v>1023430</v>
      </c>
      <c r="O85" s="185">
        <f t="shared" si="23"/>
        <v>2532765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693939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65178036.814227805</v>
      </c>
      <c r="E86" s="14">
        <f t="shared" ref="E86:W86" si="24">+E107+E114</f>
        <v>49482057</v>
      </c>
      <c r="F86" s="14">
        <f t="shared" si="24"/>
        <v>0</v>
      </c>
      <c r="G86" s="14">
        <f t="shared" si="24"/>
        <v>8435234.1142278016</v>
      </c>
      <c r="H86" s="14">
        <f>+H107+H114</f>
        <v>0</v>
      </c>
      <c r="I86" s="14">
        <f t="shared" si="24"/>
        <v>6242936.7000000002</v>
      </c>
      <c r="J86" s="14">
        <f t="shared" si="24"/>
        <v>895809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120000</v>
      </c>
      <c r="U86" s="14">
        <f t="shared" si="24"/>
        <v>0</v>
      </c>
      <c r="V86" s="14">
        <f t="shared" si="24"/>
        <v>2000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-9267374</v>
      </c>
      <c r="E87" s="113">
        <v>0</v>
      </c>
      <c r="F87" s="113"/>
      <c r="G87" s="113">
        <v>-630937</v>
      </c>
      <c r="H87" s="113"/>
      <c r="I87" s="113">
        <v>-1296714</v>
      </c>
      <c r="J87" s="113">
        <v>-1235010</v>
      </c>
      <c r="K87" s="113">
        <v>-1840783</v>
      </c>
      <c r="L87" s="113"/>
      <c r="M87" s="3"/>
      <c r="N87" s="113">
        <v>-1023430</v>
      </c>
      <c r="O87" s="113">
        <v>-2532765</v>
      </c>
      <c r="P87" s="113"/>
      <c r="Q87" s="113"/>
      <c r="R87" s="113">
        <v>0</v>
      </c>
      <c r="S87" s="113"/>
      <c r="T87" s="113">
        <v>-707735</v>
      </c>
      <c r="U87" s="113"/>
      <c r="V87" s="113">
        <v>0</v>
      </c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63200908.814227805</v>
      </c>
      <c r="E88" s="14">
        <f>+E85+E86+E87</f>
        <v>49482057</v>
      </c>
      <c r="F88" s="14">
        <f t="shared" ref="F88:W88" si="25">+F85+F86+F87</f>
        <v>0</v>
      </c>
      <c r="G88" s="14">
        <f t="shared" si="25"/>
        <v>8296530.1142278016</v>
      </c>
      <c r="H88" s="14">
        <f>+H85+H86+H87</f>
        <v>0</v>
      </c>
      <c r="I88" s="14">
        <f t="shared" si="25"/>
        <v>5062390.7</v>
      </c>
      <c r="J88" s="14">
        <f t="shared" si="25"/>
        <v>251727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106204</v>
      </c>
      <c r="U88" s="14">
        <f t="shared" si="25"/>
        <v>0</v>
      </c>
      <c r="V88" s="14">
        <f t="shared" si="25"/>
        <v>2000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63200908.975407086</v>
      </c>
      <c r="E89" s="134">
        <f>+'PLAN RASHODA I IZDATAKA'!E91</f>
        <v>49482057.22551474</v>
      </c>
      <c r="F89" s="134">
        <f>+'PLAN RASHODA I IZDATAKA'!F91</f>
        <v>0</v>
      </c>
      <c r="G89" s="134">
        <f>+'PLAN RASHODA I IZDATAKA'!G91</f>
        <v>8296529.8992823269</v>
      </c>
      <c r="H89" s="134">
        <f>+'PLAN RASHODA I IZDATAKA'!H91</f>
        <v>0</v>
      </c>
      <c r="I89" s="134">
        <f>+'PLAN RASHODA I IZDATAKA'!I91</f>
        <v>5062390.4292355804</v>
      </c>
      <c r="J89" s="134">
        <f>+'PLAN RASHODA I IZDATAKA'!J91</f>
        <v>251727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106204.42137444299</v>
      </c>
      <c r="U89" s="134">
        <f>+'PLAN RASHODA I IZDATAKA'!U91</f>
        <v>0</v>
      </c>
      <c r="V89" s="134">
        <f>+'PLAN RASHODA I IZDATAKA'!V91</f>
        <v>2000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-0.16117928829044104</v>
      </c>
      <c r="E90" s="118">
        <f>+E88-E89</f>
        <v>-0.2255147397518158</v>
      </c>
      <c r="F90" s="118">
        <f t="shared" ref="F90:W90" si="26">+F88-F89</f>
        <v>0</v>
      </c>
      <c r="G90" s="118">
        <f t="shared" si="26"/>
        <v>0.21494547463953495</v>
      </c>
      <c r="H90" s="118">
        <f>+H88-H89</f>
        <v>0</v>
      </c>
      <c r="I90" s="118">
        <f t="shared" si="26"/>
        <v>0.2707644198089838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-0.42137444298714399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895809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895809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6242936.7000000002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6242936.7000000002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8435234.1142278016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8435234.1142278016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120000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120000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49482057</v>
      </c>
      <c r="E104" s="186">
        <f>SUMIFS('Plan prihoda za unos u SAP'!$I$3:$I$501,'Plan prihoda za unos u SAP'!$C$3:$C$501,"=11",'Plan prihoda za unos u SAP'!$K$3:$K$501,"=671")</f>
        <v>49482057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65176036.814227805</v>
      </c>
      <c r="E107" s="4">
        <f>SUM(E91:E106)</f>
        <v>49482057</v>
      </c>
      <c r="F107" s="4">
        <f t="shared" ref="F107:W107" si="27">SUM(F91:F106)</f>
        <v>0</v>
      </c>
      <c r="G107" s="4">
        <f t="shared" si="27"/>
        <v>8435234.1142278016</v>
      </c>
      <c r="H107" s="4">
        <f t="shared" si="27"/>
        <v>0</v>
      </c>
      <c r="I107" s="4">
        <f t="shared" si="27"/>
        <v>6242936.7000000002</v>
      </c>
      <c r="J107" s="4">
        <f t="shared" si="27"/>
        <v>895809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120000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2000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2000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2000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2000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65178036.814227805</v>
      </c>
      <c r="E121" s="71">
        <f>+E120+E114+E107</f>
        <v>49482057</v>
      </c>
      <c r="F121" s="71">
        <f>+F120+F114+F107</f>
        <v>0</v>
      </c>
      <c r="G121" s="71">
        <f t="shared" ref="G121:W121" si="31">+G120+G114+G107</f>
        <v>8435234.1142278016</v>
      </c>
      <c r="H121" s="71">
        <f t="shared" si="31"/>
        <v>0</v>
      </c>
      <c r="I121" s="71">
        <f t="shared" si="31"/>
        <v>6242936.7000000002</v>
      </c>
      <c r="J121" s="71">
        <f t="shared" si="31"/>
        <v>895809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120000</v>
      </c>
      <c r="U121" s="71">
        <f t="shared" si="31"/>
        <v>0</v>
      </c>
      <c r="V121" s="71">
        <f t="shared" si="31"/>
        <v>2000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xWindow="690" yWindow="449"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0" t="s">
        <v>3492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73217856.106735945</v>
      </c>
      <c r="E3" s="121">
        <f t="shared" ref="E3:W3" si="1">E4+E38+E58</f>
        <v>49482057.22551474</v>
      </c>
      <c r="F3" s="121">
        <f t="shared" si="1"/>
        <v>0</v>
      </c>
      <c r="G3" s="121">
        <f t="shared" si="1"/>
        <v>8133055.4840528639</v>
      </c>
      <c r="H3" s="121">
        <f>H4+H38+H58</f>
        <v>0</v>
      </c>
      <c r="I3" s="121">
        <f t="shared" si="1"/>
        <v>7420301.4074483365</v>
      </c>
      <c r="J3" s="121">
        <f t="shared" si="1"/>
        <v>207500</v>
      </c>
      <c r="K3" s="121">
        <f t="shared" si="1"/>
        <v>1660349.88</v>
      </c>
      <c r="L3" s="121">
        <f>L4+L38+L58</f>
        <v>0</v>
      </c>
      <c r="M3" s="121">
        <f t="shared" si="1"/>
        <v>0</v>
      </c>
      <c r="N3" s="121">
        <f t="shared" si="1"/>
        <v>767400</v>
      </c>
      <c r="O3" s="121">
        <f t="shared" si="1"/>
        <v>4039514.8200000003</v>
      </c>
      <c r="P3" s="121">
        <f>P4+P38+P58</f>
        <v>0</v>
      </c>
      <c r="Q3" s="121">
        <f>Q4+Q38+Q58</f>
        <v>0</v>
      </c>
      <c r="R3" s="121">
        <f>R4+R38+R58</f>
        <v>606531</v>
      </c>
      <c r="S3" s="121">
        <f>S4+S38+S58</f>
        <v>0</v>
      </c>
      <c r="T3" s="121">
        <f t="shared" si="1"/>
        <v>898146.28972</v>
      </c>
      <c r="U3" s="121">
        <f t="shared" si="1"/>
        <v>0</v>
      </c>
      <c r="V3" s="121">
        <f t="shared" si="1"/>
        <v>3000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68959258.216999948</v>
      </c>
      <c r="E4" s="125">
        <f>E5+E9+E15+E19+E23+E30+E33</f>
        <v>47594392.279667191</v>
      </c>
      <c r="F4" s="125">
        <f t="shared" ref="F4:W4" si="2">F5+F9+F15+F19+F23+F30+F33</f>
        <v>0</v>
      </c>
      <c r="G4" s="125">
        <f t="shared" si="2"/>
        <v>7538344.0271365643</v>
      </c>
      <c r="H4" s="125">
        <f>H5+H9+H15+H19+H23+H30+H33</f>
        <v>0</v>
      </c>
      <c r="I4" s="125">
        <f t="shared" si="2"/>
        <v>6460079.9204761889</v>
      </c>
      <c r="J4" s="125">
        <f t="shared" si="2"/>
        <v>182000</v>
      </c>
      <c r="K4" s="125">
        <f t="shared" si="2"/>
        <v>1147349.8799999999</v>
      </c>
      <c r="L4" s="125">
        <f>L5+L9+L15+L19+L23+L30+L33</f>
        <v>0</v>
      </c>
      <c r="M4" s="125">
        <f t="shared" si="2"/>
        <v>0</v>
      </c>
      <c r="N4" s="125">
        <f t="shared" si="2"/>
        <v>689900</v>
      </c>
      <c r="O4" s="125">
        <f t="shared" si="2"/>
        <v>3839514.8200000003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606531</v>
      </c>
      <c r="S4" s="125">
        <f>S5+S9+S15+S19+S23+S30+S33</f>
        <v>0</v>
      </c>
      <c r="T4" s="125">
        <f t="shared" si="2"/>
        <v>898146.28972</v>
      </c>
      <c r="U4" s="125">
        <f t="shared" si="2"/>
        <v>0</v>
      </c>
      <c r="V4" s="125">
        <f t="shared" si="2"/>
        <v>3000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49353069.321583703</v>
      </c>
      <c r="E5" s="12">
        <f>SUM(E6:E8)</f>
        <v>40070792.498499997</v>
      </c>
      <c r="F5" s="12">
        <f t="shared" ref="F5:W5" si="3">SUM(F6:F8)</f>
        <v>0</v>
      </c>
      <c r="G5" s="12">
        <f t="shared" si="3"/>
        <v>4476218.3030837001</v>
      </c>
      <c r="H5" s="12">
        <f>SUM(H6:H8)</f>
        <v>0</v>
      </c>
      <c r="I5" s="12">
        <f t="shared" si="3"/>
        <v>3055100</v>
      </c>
      <c r="J5" s="12">
        <f t="shared" si="3"/>
        <v>0</v>
      </c>
      <c r="K5" s="12">
        <f t="shared" si="3"/>
        <v>555592.88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912965.6399999999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282400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41671577.632422917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33841291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3807771.5524229072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2535000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469178.88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775936.2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242400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1101891.7605462554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921726.37199999986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92565.388546255519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69600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9000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9000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6579599.9286145363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5307775.1264999984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575881.36211453739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450500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77414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128029.44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40000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18469624.528113537</v>
      </c>
      <c r="E9" s="78">
        <f t="shared" ref="E9:W9" si="4">SUM(E10:E14)</f>
        <v>7459674.4703004388</v>
      </c>
      <c r="F9" s="78">
        <f t="shared" si="4"/>
        <v>0</v>
      </c>
      <c r="G9" s="78">
        <f>SUM(G10:G14)</f>
        <v>3030743.7337444932</v>
      </c>
      <c r="H9" s="78">
        <f>SUM(H10:H14)</f>
        <v>0</v>
      </c>
      <c r="I9" s="78">
        <f t="shared" si="4"/>
        <v>3393867.0543486071</v>
      </c>
      <c r="J9" s="78">
        <f t="shared" si="4"/>
        <v>182000</v>
      </c>
      <c r="K9" s="78">
        <f t="shared" si="4"/>
        <v>279082</v>
      </c>
      <c r="L9" s="78">
        <f>SUM(L10:L14)</f>
        <v>0</v>
      </c>
      <c r="M9" s="78">
        <f t="shared" si="4"/>
        <v>0</v>
      </c>
      <c r="N9" s="78">
        <f t="shared" si="4"/>
        <v>104900</v>
      </c>
      <c r="O9" s="78">
        <f t="shared" si="4"/>
        <v>2794079.98</v>
      </c>
      <c r="P9" s="78">
        <f>SUM(P10:P14)</f>
        <v>0</v>
      </c>
      <c r="Q9" s="78">
        <f>SUM(Q10:Q14)</f>
        <v>0</v>
      </c>
      <c r="R9" s="78">
        <f>SUM(R10:R14)</f>
        <v>606531</v>
      </c>
      <c r="S9" s="78">
        <f>SUM(S10:S14)</f>
        <v>0</v>
      </c>
      <c r="T9" s="78">
        <f t="shared" si="4"/>
        <v>615746.28972</v>
      </c>
      <c r="U9" s="78">
        <f t="shared" si="4"/>
        <v>0</v>
      </c>
      <c r="V9" s="78">
        <f t="shared" si="4"/>
        <v>3000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4179692.5435991385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2208372.0702070678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316457.29339207051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801422.18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58000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60182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14700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713599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6960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6600328.7423751047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1540918.4938210493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1114168.7837885462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1791700.3280772686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110000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96400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1429668.98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517472.15668824001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6669408.8041216116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3182329.21964199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1390176.6895154184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584138.67924528301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122500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90200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650812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606531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39721.215718920008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3000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188284.28522471833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24843.0118060399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47209.428898678416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93400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14000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8831.8445200000006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831910.15279296692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503211.67482429149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162731.53814977975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123205.86702605573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42761.072792840008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67513.756659986801</v>
      </c>
      <c r="E15" s="4">
        <f t="shared" ref="E15:W15" si="5">SUM(E16:E18)</f>
        <v>43727.740292745031</v>
      </c>
      <c r="F15" s="4">
        <f t="shared" si="5"/>
        <v>0</v>
      </c>
      <c r="G15" s="4">
        <f t="shared" si="5"/>
        <v>19102.081057268722</v>
      </c>
      <c r="H15" s="4">
        <f>SUM(H16:H18)</f>
        <v>0</v>
      </c>
      <c r="I15" s="4">
        <f t="shared" si="5"/>
        <v>4683.9353099730461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67513.756659986801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43727.740292745031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19102.081057268722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4683.9353099730461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897675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312675</v>
      </c>
      <c r="L23" s="78">
        <f>SUM(L24:L29)</f>
        <v>0</v>
      </c>
      <c r="M23" s="78">
        <f t="shared" si="7"/>
        <v>0</v>
      </c>
      <c r="N23" s="78">
        <f t="shared" si="7"/>
        <v>585000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897675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312675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585000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18655.05109981418</v>
      </c>
      <c r="E30" s="4">
        <f t="shared" ref="E30:W30" si="8">SUM(E31:E32)</f>
        <v>4039.5141148032362</v>
      </c>
      <c r="F30" s="4">
        <f t="shared" si="8"/>
        <v>0</v>
      </c>
      <c r="G30" s="4">
        <f t="shared" si="8"/>
        <v>8186.6061674008806</v>
      </c>
      <c r="H30" s="4">
        <f>SUM(H31:H32)</f>
        <v>0</v>
      </c>
      <c r="I30" s="4">
        <f t="shared" si="8"/>
        <v>6428.9308176100631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18655.05109981418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4039.5141148032362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8186.6061674008806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6428.9308176100631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152720.5595429134</v>
      </c>
      <c r="E33" s="4">
        <f t="shared" ref="E33:W33" si="9">SUM(E34:E37)</f>
        <v>16158.056459212945</v>
      </c>
      <c r="F33" s="4">
        <f t="shared" si="9"/>
        <v>0</v>
      </c>
      <c r="G33" s="4">
        <f t="shared" si="9"/>
        <v>4093.3030837004403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132469.20000000001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152720.5595429134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16158.056459212945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4093.3030837004403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132469.20000000001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4258597.8897359986</v>
      </c>
      <c r="E38" s="126">
        <f>E42+E49+E51+E53+E39</f>
        <v>1887664.945847552</v>
      </c>
      <c r="F38" s="126">
        <f t="shared" ref="F38:W38" si="11">F42+F49+F51+F53+F39</f>
        <v>0</v>
      </c>
      <c r="G38" s="126">
        <f t="shared" si="11"/>
        <v>594711.45691629953</v>
      </c>
      <c r="H38" s="126">
        <f>H42+H49+H51+H53+H39</f>
        <v>0</v>
      </c>
      <c r="I38" s="126">
        <f t="shared" si="11"/>
        <v>960221.48697214737</v>
      </c>
      <c r="J38" s="126">
        <f t="shared" si="11"/>
        <v>25500</v>
      </c>
      <c r="K38" s="126">
        <f t="shared" si="11"/>
        <v>513000</v>
      </c>
      <c r="L38" s="126">
        <f>L42+L49+L51+L53+L39</f>
        <v>0</v>
      </c>
      <c r="M38" s="126">
        <f t="shared" si="11"/>
        <v>0</v>
      </c>
      <c r="N38" s="126">
        <f t="shared" si="11"/>
        <v>77500</v>
      </c>
      <c r="O38" s="126">
        <f t="shared" si="11"/>
        <v>200000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4093570.6532546724</v>
      </c>
      <c r="E42" s="4">
        <f t="shared" ref="E42:W42" si="13">SUM(E43:E48)</f>
        <v>1857368.5899865278</v>
      </c>
      <c r="F42" s="4">
        <f t="shared" si="13"/>
        <v>0</v>
      </c>
      <c r="G42" s="4">
        <f t="shared" si="13"/>
        <v>532857.09920704842</v>
      </c>
      <c r="H42" s="4">
        <f>SUM(H43:H48)</f>
        <v>0</v>
      </c>
      <c r="I42" s="4">
        <f t="shared" si="13"/>
        <v>887344.96406109619</v>
      </c>
      <c r="J42" s="4">
        <f t="shared" si="13"/>
        <v>25500</v>
      </c>
      <c r="K42" s="4">
        <f t="shared" si="13"/>
        <v>513000</v>
      </c>
      <c r="L42" s="4">
        <f>SUM(L43:L48)</f>
        <v>0</v>
      </c>
      <c r="M42" s="4">
        <f t="shared" si="13"/>
        <v>0</v>
      </c>
      <c r="N42" s="4">
        <f t="shared" si="13"/>
        <v>77500</v>
      </c>
      <c r="O42" s="4">
        <f t="shared" si="13"/>
        <v>200000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4083269.8922619242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1847067.8289937796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532857.09920704842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887344.96406109619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25500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513000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77500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200000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10300.760992748252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10300.760992748252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165027.23648132657</v>
      </c>
      <c r="E53" s="4">
        <f t="shared" ref="E53:W53" si="16">SUM(E54:E57)</f>
        <v>30296.355861024269</v>
      </c>
      <c r="F53" s="4">
        <f t="shared" si="16"/>
        <v>0</v>
      </c>
      <c r="G53" s="4">
        <f t="shared" si="16"/>
        <v>61854.357709251104</v>
      </c>
      <c r="H53" s="4">
        <f>SUM(H54:H57)</f>
        <v>0</v>
      </c>
      <c r="I53" s="4">
        <f t="shared" si="16"/>
        <v>72876.522911051215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165027.23648132657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30296.355861024269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61854.357709251104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72876.522911051215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66201529.990812317</v>
      </c>
      <c r="E71" s="121">
        <f t="shared" ref="E71:W71" si="23">+E72+E80+E86</f>
        <v>49482057.22551474</v>
      </c>
      <c r="F71" s="121">
        <f t="shared" si="23"/>
        <v>0</v>
      </c>
      <c r="G71" s="121">
        <f t="shared" si="23"/>
        <v>8214386.0388933923</v>
      </c>
      <c r="H71" s="121">
        <f>+H72+H80+H86</f>
        <v>0</v>
      </c>
      <c r="I71" s="121">
        <f t="shared" si="23"/>
        <v>6080296.9808355803</v>
      </c>
      <c r="J71" s="121">
        <f t="shared" si="23"/>
        <v>291090</v>
      </c>
      <c r="K71" s="121">
        <f t="shared" si="23"/>
        <v>103000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1633163.7043999999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395036.04116860003</v>
      </c>
      <c r="U71" s="121">
        <f t="shared" si="23"/>
        <v>0</v>
      </c>
      <c r="V71" s="121">
        <f t="shared" si="23"/>
        <v>2500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62654869.379072294</v>
      </c>
      <c r="E72" s="130">
        <f t="shared" ref="E72:W72" si="24">SUM(E73:E79)</f>
        <v>47594392.279667191</v>
      </c>
      <c r="F72" s="130">
        <f t="shared" si="24"/>
        <v>0</v>
      </c>
      <c r="G72" s="130">
        <f t="shared" si="24"/>
        <v>7613727.4674079297</v>
      </c>
      <c r="H72" s="130">
        <f>SUM(H73:H79)</f>
        <v>0</v>
      </c>
      <c r="I72" s="130">
        <f t="shared" si="24"/>
        <v>5631626.8864285722</v>
      </c>
      <c r="J72" s="130">
        <f t="shared" si="24"/>
        <v>256090</v>
      </c>
      <c r="K72" s="130">
        <f t="shared" si="24"/>
        <v>103000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1058496.7043999999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395036.04116860003</v>
      </c>
      <c r="U72" s="130">
        <f t="shared" si="24"/>
        <v>0</v>
      </c>
      <c r="V72" s="130">
        <f t="shared" si="24"/>
        <v>2500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48552893.969014533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40070792.498499997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4520980.4861145373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3131477.5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547243.48439999996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282400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13759716.658521328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7459674.4703004388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3061051.1710819388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2488980.9559703507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256090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378784.02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112636.04116860003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2500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67728.197147109357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43727.740292745031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19293.101867841411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4707.3549865229106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103000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103000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18769.061815576239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4039.5141148032362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8268.4722290748887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6461.0754716981128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152761.49257375041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16158.056459212945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4134.2361145374443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132469.20000000001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3546660.6117400224</v>
      </c>
      <c r="E80" s="131">
        <f t="shared" ref="E80:W80" si="25">SUM(E81:E85)</f>
        <v>1887664.9458475518</v>
      </c>
      <c r="F80" s="131">
        <f t="shared" si="25"/>
        <v>0</v>
      </c>
      <c r="G80" s="131">
        <f t="shared" si="25"/>
        <v>600658.57148546248</v>
      </c>
      <c r="H80" s="131">
        <f>SUM(H81:H85)</f>
        <v>0</v>
      </c>
      <c r="I80" s="131">
        <f t="shared" si="25"/>
        <v>448670.09440700809</v>
      </c>
      <c r="J80" s="131">
        <f t="shared" si="25"/>
        <v>35000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574667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3380650.4490670478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1857368.5899865276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538185.6701991189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375429.18888140161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35000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574667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166010.16267297434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30296.355861024269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62472.901286343615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73240.90552560646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63200908.975407086</v>
      </c>
      <c r="E91" s="121">
        <f t="shared" ref="E91:W91" si="28">E92+E100+E106</f>
        <v>49482057.22551474</v>
      </c>
      <c r="F91" s="121">
        <f t="shared" si="28"/>
        <v>0</v>
      </c>
      <c r="G91" s="121">
        <f t="shared" si="28"/>
        <v>8296529.8992823269</v>
      </c>
      <c r="H91" s="121">
        <f>H92+H100+H106</f>
        <v>0</v>
      </c>
      <c r="I91" s="121">
        <f t="shared" si="28"/>
        <v>5062390.4292355804</v>
      </c>
      <c r="J91" s="121">
        <f t="shared" si="28"/>
        <v>251727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106204.42137444299</v>
      </c>
      <c r="U91" s="121">
        <f t="shared" si="28"/>
        <v>0</v>
      </c>
      <c r="V91" s="121">
        <f t="shared" si="28"/>
        <v>2000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60299528.777952209</v>
      </c>
      <c r="E92" s="130">
        <f t="shared" ref="E92:G92" si="29">SUM(E93:E99)</f>
        <v>47594392.279667191</v>
      </c>
      <c r="F92" s="130">
        <f t="shared" si="29"/>
        <v>0</v>
      </c>
      <c r="G92" s="130">
        <f t="shared" si="29"/>
        <v>7689864.74208201</v>
      </c>
      <c r="H92" s="130">
        <f>SUM(H93:H99)</f>
        <v>0</v>
      </c>
      <c r="I92" s="130">
        <f t="shared" ref="I92:K92" si="30">SUM(I93:I99)</f>
        <v>4675340.3348285723</v>
      </c>
      <c r="J92" s="130">
        <f t="shared" si="30"/>
        <v>231727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106204.42137444299</v>
      </c>
      <c r="U92" s="130">
        <f t="shared" si="32"/>
        <v>0</v>
      </c>
      <c r="V92" s="130">
        <f t="shared" si="32"/>
        <v>2000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47831089.839475676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40070792.498499997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4566190.2909756834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3194107.05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12361332.428837989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7459674.4703004388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3091661.6827927576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1470064.8543703507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231727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106204.42137444299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2000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67921.12816578777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43727.740292745031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19486.032886519824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4707.3549865229106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18851.746537866988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4039.5141148032362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8351.1569513656377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6461.0754716981128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20333.634934895763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16158.056459212945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4175.5784756828189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2901380.1974548772</v>
      </c>
      <c r="E100" s="131">
        <f t="shared" ref="E100:G100" si="33">SUM(E101:E105)</f>
        <v>1887664.9458475518</v>
      </c>
      <c r="F100" s="131">
        <f t="shared" si="33"/>
        <v>0</v>
      </c>
      <c r="G100" s="131">
        <f t="shared" si="33"/>
        <v>606665.15720031713</v>
      </c>
      <c r="H100" s="131">
        <f>SUM(H101:H105)</f>
        <v>0</v>
      </c>
      <c r="I100" s="131">
        <f t="shared" ref="I100:K100" si="34">SUM(I101:I105)</f>
        <v>387050.09440700809</v>
      </c>
      <c r="J100" s="131">
        <f t="shared" si="34"/>
        <v>20000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2734745.3057690389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1857368.5899865276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543567.52690111008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313809.18888140161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20000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166634.89168583776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30296.355861024269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63097.630299207049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73240.90552560646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R26" sqref="R2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3" t="s">
        <v>221</v>
      </c>
      <c r="B10" s="285" t="s">
        <v>222</v>
      </c>
      <c r="C10" s="285" t="s">
        <v>223</v>
      </c>
      <c r="D10" s="288" t="s">
        <v>224</v>
      </c>
      <c r="E10" s="281" t="s">
        <v>3490</v>
      </c>
      <c r="F10" s="281" t="s">
        <v>765</v>
      </c>
      <c r="G10" s="281" t="s">
        <v>1912</v>
      </c>
      <c r="H10" s="281" t="s">
        <v>3491</v>
      </c>
    </row>
    <row r="11" spans="1:8" ht="15.75" thickBot="1">
      <c r="A11" s="284"/>
      <c r="B11" s="286"/>
      <c r="C11" s="287"/>
      <c r="D11" s="289"/>
      <c r="E11" s="290"/>
      <c r="F11" s="282"/>
      <c r="G11" s="282"/>
      <c r="H11" s="282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F1042"/>
  <sheetViews>
    <sheetView workbookViewId="0">
      <selection activeCell="F5" sqref="F5"/>
    </sheetView>
  </sheetViews>
  <sheetFormatPr defaultRowHeight="15"/>
  <cols>
    <col min="1" max="1" width="22.5703125" customWidth="1"/>
    <col min="2" max="2" width="131" customWidth="1"/>
  </cols>
  <sheetData>
    <row r="1" spans="1:6">
      <c r="A1" s="204" t="s">
        <v>1275</v>
      </c>
      <c r="B1" s="205"/>
    </row>
    <row r="2" spans="1:6">
      <c r="A2" s="204" t="s">
        <v>801</v>
      </c>
      <c r="B2" s="205"/>
    </row>
    <row r="3" spans="1:6">
      <c r="A3" s="247" t="s">
        <v>1057</v>
      </c>
      <c r="B3" s="251" t="s">
        <v>587</v>
      </c>
    </row>
    <row r="4" spans="1:6">
      <c r="A4" s="248" t="s">
        <v>1065</v>
      </c>
      <c r="B4" s="252" t="s">
        <v>1066</v>
      </c>
    </row>
    <row r="5" spans="1:6">
      <c r="A5" s="249" t="s">
        <v>1090</v>
      </c>
      <c r="B5" s="250" t="s">
        <v>1854</v>
      </c>
      <c r="F5" t="s">
        <v>1090</v>
      </c>
    </row>
    <row r="6" spans="1:6">
      <c r="A6" s="254" t="s">
        <v>1313</v>
      </c>
      <c r="B6" s="253" t="s">
        <v>1314</v>
      </c>
    </row>
    <row r="7" spans="1:6">
      <c r="A7" s="254" t="s">
        <v>1315</v>
      </c>
      <c r="B7" s="253" t="s">
        <v>1316</v>
      </c>
    </row>
    <row r="8" spans="1:6">
      <c r="A8" s="254" t="s">
        <v>1317</v>
      </c>
      <c r="B8" s="253" t="s">
        <v>1318</v>
      </c>
    </row>
    <row r="9" spans="1:6">
      <c r="A9" s="254" t="s">
        <v>1319</v>
      </c>
      <c r="B9" s="253" t="s">
        <v>341</v>
      </c>
    </row>
    <row r="10" spans="1:6">
      <c r="A10" s="254" t="s">
        <v>1320</v>
      </c>
      <c r="B10" s="253" t="s">
        <v>1321</v>
      </c>
    </row>
    <row r="11" spans="1:6">
      <c r="A11" s="254" t="s">
        <v>1322</v>
      </c>
      <c r="B11" s="253" t="s">
        <v>1323</v>
      </c>
    </row>
    <row r="12" spans="1:6">
      <c r="A12" s="254" t="s">
        <v>1324</v>
      </c>
      <c r="B12" s="253" t="s">
        <v>1325</v>
      </c>
    </row>
    <row r="13" spans="1:6" ht="15.75" customHeight="1">
      <c r="A13" s="254" t="s">
        <v>1326</v>
      </c>
      <c r="B13" s="253" t="s">
        <v>1327</v>
      </c>
    </row>
    <row r="14" spans="1:6">
      <c r="A14" s="249" t="s">
        <v>1081</v>
      </c>
      <c r="B14" s="250" t="s">
        <v>1139</v>
      </c>
    </row>
    <row r="15" spans="1:6">
      <c r="A15" s="254" t="s">
        <v>1276</v>
      </c>
      <c r="B15" s="253" t="s">
        <v>1277</v>
      </c>
    </row>
    <row r="16" spans="1:6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2020-10-07T13:13:47Z</cp:lastPrinted>
  <dcterms:created xsi:type="dcterms:W3CDTF">2018-09-10T07:36:17Z</dcterms:created>
  <dcterms:modified xsi:type="dcterms:W3CDTF">2021-09-16T13:56:41Z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